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tif" ContentType="image/tiff"/>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624" codeName="{91AB8045-AFC0-B76E-F17D-A240E00664AE}"/>
  <workbookPr codeName="ЭтаКнига" autoCompressPictures="0"/>
  <mc:AlternateContent xmlns:mc="http://schemas.openxmlformats.org/markup-compatibility/2006">
    <mc:Choice Requires="x15">
      <x15ac:absPath xmlns:x15ac="http://schemas.microsoft.com/office/spreadsheetml/2010/11/ac" url="C:\Users\Ararat Gulian\YandexDisk\3. Соревнования\"/>
    </mc:Choice>
  </mc:AlternateContent>
  <xr:revisionPtr revIDLastSave="0" documentId="13_ncr:1_{700680BA-CE60-4E4A-98B1-D38BDC07EFBE}" xr6:coauthVersionLast="45" xr6:coauthVersionMax="45" xr10:uidLastSave="{00000000-0000-0000-0000-000000000000}"/>
  <workbookProtection workbookAlgorithmName="SHA-512" workbookHashValue="jZQtyQGsUxbAn9Mt6wIBzw4UR52/sZ+4unMJCVJ8ZmIa/H5+eUC6HfhOO+HNLdBru0ERi7h3NIMIXb56O2URKA==" workbookSaltValue="fFjmDKNmBXjuB4aUhico9Q==" workbookSpinCount="100000" lockStructure="1"/>
  <bookViews>
    <workbookView xWindow="-108" yWindow="-108" windowWidth="23256" windowHeight="13176" xr2:uid="{00000000-000D-0000-FFFF-FFFF00000000}"/>
  </bookViews>
  <sheets>
    <sheet name="Scoresheet" sheetId="1" r:id="rId1"/>
    <sheet name="ISF GL Formula" sheetId="4" state="hidden" r:id="rId2"/>
    <sheet name="WeightClasses" sheetId="2" state="hidden" r:id="rId3"/>
    <sheet name="ISF Points" sheetId="5" state="hidden" r:id="rId4"/>
  </sheets>
  <definedNames>
    <definedName name="_xlnm._FilterDatabase" localSheetId="0" hidden="1">Scoresheet!$A$4:$AO$4</definedName>
    <definedName name="AD">'ISF Points'!$C$7</definedName>
    <definedName name="ADW">'ISF Points'!$C$12</definedName>
    <definedName name="AP">'ISF Points'!$C$6</definedName>
    <definedName name="APW">'ISF Points'!$C$11</definedName>
    <definedName name="AT">'ISF Points'!$C$5</definedName>
    <definedName name="ATW">'ISF Points'!$C$10</definedName>
    <definedName name="AWT">'ISF Points'!$C$10</definedName>
    <definedName name="BD">'ISF Points'!$D$7</definedName>
    <definedName name="BDW">'ISF Points'!$D$12</definedName>
    <definedName name="BP">'ISF Points'!$D$6</definedName>
    <definedName name="BPW">'ISF Points'!$D$11</definedName>
    <definedName name="BT">'ISF Points'!$D$5</definedName>
    <definedName name="BTW">'ISF Points'!$D$10</definedName>
    <definedName name="BWT">'ISF Points'!$D$10</definedName>
    <definedName name="CD">'ISF Points'!$E$7</definedName>
    <definedName name="CDW">'ISF Points'!$E$12</definedName>
    <definedName name="CP">'ISF Points'!$E$6</definedName>
    <definedName name="CPW">'ISF Points'!$E$11</definedName>
    <definedName name="CT">'ISF Points'!$E$5</definedName>
    <definedName name="CTW">'ISF Points'!$E$10</definedName>
    <definedName name="CWT">'ISF Points'!$E$10</definedName>
    <definedName name="DAT">Scoresheet!$E$3</definedName>
    <definedName name="E">'ISF Points'!$F$5</definedName>
    <definedName name="_xlnm.Print_Area" localSheetId="3">'ISF Points'!$H$1:$Y$12</definedName>
    <definedName name="_xlnm.Print_Area" localSheetId="0">Scoresheet!$A$1:$AJ$105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AK105" i="1" l="1"/>
  <c r="AL105" i="1" s="1"/>
  <c r="AM105" i="1" s="1"/>
  <c r="Y105" i="1"/>
  <c r="R105" i="1"/>
  <c r="AG105" i="1" s="1"/>
  <c r="AJ105" i="1" s="1"/>
  <c r="AN105" i="1" s="1"/>
  <c r="K105" i="1"/>
  <c r="G105" i="1"/>
  <c r="AI105" i="1" s="1"/>
  <c r="AK104" i="1"/>
  <c r="AL104" i="1" s="1"/>
  <c r="AM104" i="1" s="1"/>
  <c r="Y104" i="1"/>
  <c r="R104" i="1"/>
  <c r="K104" i="1"/>
  <c r="G104" i="1"/>
  <c r="AI104" i="1" s="1"/>
  <c r="AK103" i="1"/>
  <c r="AL103" i="1" s="1"/>
  <c r="AM103" i="1" s="1"/>
  <c r="Y103" i="1"/>
  <c r="R103" i="1"/>
  <c r="K103" i="1"/>
  <c r="G103" i="1"/>
  <c r="AI103" i="1" s="1"/>
  <c r="AK102" i="1"/>
  <c r="AL102" i="1" s="1"/>
  <c r="AM102" i="1" s="1"/>
  <c r="Y102" i="1"/>
  <c r="R102" i="1"/>
  <c r="K102" i="1"/>
  <c r="G102" i="1"/>
  <c r="AI102" i="1" s="1"/>
  <c r="AK101" i="1"/>
  <c r="AL101" i="1" s="1"/>
  <c r="AM101" i="1" s="1"/>
  <c r="Y101" i="1"/>
  <c r="R101" i="1"/>
  <c r="AG101" i="1" s="1"/>
  <c r="AJ101" i="1" s="1"/>
  <c r="AN101" i="1" s="1"/>
  <c r="K101" i="1"/>
  <c r="G101" i="1"/>
  <c r="AI101" i="1" s="1"/>
  <c r="AK100" i="1"/>
  <c r="AL100" i="1" s="1"/>
  <c r="AM100" i="1" s="1"/>
  <c r="Y100" i="1"/>
  <c r="R100" i="1"/>
  <c r="AG100" i="1" s="1"/>
  <c r="AJ100" i="1" s="1"/>
  <c r="AN100" i="1" s="1"/>
  <c r="K100" i="1"/>
  <c r="G100" i="1"/>
  <c r="AI100" i="1" s="1"/>
  <c r="AK99" i="1"/>
  <c r="AL99" i="1" s="1"/>
  <c r="AM99" i="1" s="1"/>
  <c r="Y99" i="1"/>
  <c r="R99" i="1"/>
  <c r="AG99" i="1" s="1"/>
  <c r="AJ99" i="1" s="1"/>
  <c r="AN99" i="1" s="1"/>
  <c r="K99" i="1"/>
  <c r="G99" i="1"/>
  <c r="AI99" i="1" s="1"/>
  <c r="AK98" i="1"/>
  <c r="AL98" i="1" s="1"/>
  <c r="AM98" i="1" s="1"/>
  <c r="Y98" i="1"/>
  <c r="R98" i="1"/>
  <c r="AG98" i="1" s="1"/>
  <c r="AJ98" i="1" s="1"/>
  <c r="AN98" i="1" s="1"/>
  <c r="K98" i="1"/>
  <c r="G98" i="1"/>
  <c r="AI98" i="1" s="1"/>
  <c r="AK97" i="1"/>
  <c r="AL97" i="1" s="1"/>
  <c r="AM97" i="1" s="1"/>
  <c r="Y97" i="1"/>
  <c r="R97" i="1"/>
  <c r="K97" i="1"/>
  <c r="G97" i="1"/>
  <c r="AI97" i="1" s="1"/>
  <c r="AK96" i="1"/>
  <c r="AL96" i="1" s="1"/>
  <c r="AM96" i="1" s="1"/>
  <c r="Y96" i="1"/>
  <c r="R96" i="1"/>
  <c r="AG96" i="1" s="1"/>
  <c r="AJ96" i="1" s="1"/>
  <c r="AN96" i="1" s="1"/>
  <c r="K96" i="1"/>
  <c r="G96" i="1"/>
  <c r="AI96" i="1" s="1"/>
  <c r="AK95" i="1"/>
  <c r="AL95" i="1" s="1"/>
  <c r="AM95" i="1" s="1"/>
  <c r="Y95" i="1"/>
  <c r="R95" i="1"/>
  <c r="K95" i="1"/>
  <c r="G95" i="1"/>
  <c r="AI95" i="1" s="1"/>
  <c r="AK94" i="1"/>
  <c r="AL94" i="1" s="1"/>
  <c r="AM94" i="1" s="1"/>
  <c r="Y94" i="1"/>
  <c r="R94" i="1"/>
  <c r="K94" i="1"/>
  <c r="G94" i="1"/>
  <c r="AI94" i="1" s="1"/>
  <c r="AK93" i="1"/>
  <c r="AL93" i="1" s="1"/>
  <c r="AM93" i="1" s="1"/>
  <c r="Y93" i="1"/>
  <c r="R93" i="1"/>
  <c r="K93" i="1"/>
  <c r="G93" i="1"/>
  <c r="AI93" i="1" s="1"/>
  <c r="AK92" i="1"/>
  <c r="AL92" i="1" s="1"/>
  <c r="AM92" i="1" s="1"/>
  <c r="Y92" i="1"/>
  <c r="R92" i="1"/>
  <c r="K92" i="1"/>
  <c r="G92" i="1"/>
  <c r="AI92" i="1" s="1"/>
  <c r="AK91" i="1"/>
  <c r="AL91" i="1" s="1"/>
  <c r="AM91" i="1" s="1"/>
  <c r="Y91" i="1"/>
  <c r="R91" i="1"/>
  <c r="K91" i="1"/>
  <c r="G91" i="1"/>
  <c r="AI91" i="1" s="1"/>
  <c r="AK90" i="1"/>
  <c r="AL90" i="1" s="1"/>
  <c r="AM90" i="1" s="1"/>
  <c r="Y90" i="1"/>
  <c r="R90" i="1"/>
  <c r="K90" i="1"/>
  <c r="G90" i="1"/>
  <c r="AI90" i="1" s="1"/>
  <c r="AK89" i="1"/>
  <c r="AL89" i="1" s="1"/>
  <c r="AM89" i="1" s="1"/>
  <c r="Y89" i="1"/>
  <c r="R89" i="1"/>
  <c r="AG89" i="1" s="1"/>
  <c r="AJ89" i="1" s="1"/>
  <c r="AN89" i="1" s="1"/>
  <c r="K89" i="1"/>
  <c r="G89" i="1"/>
  <c r="AI89" i="1" s="1"/>
  <c r="AK88" i="1"/>
  <c r="AL88" i="1" s="1"/>
  <c r="AM88" i="1" s="1"/>
  <c r="Y88" i="1"/>
  <c r="R88" i="1"/>
  <c r="AG88" i="1" s="1"/>
  <c r="AJ88" i="1" s="1"/>
  <c r="AN88" i="1" s="1"/>
  <c r="K88" i="1"/>
  <c r="G88" i="1"/>
  <c r="AI88" i="1" s="1"/>
  <c r="AK87" i="1"/>
  <c r="AL87" i="1" s="1"/>
  <c r="AM87" i="1" s="1"/>
  <c r="Y87" i="1"/>
  <c r="R87" i="1"/>
  <c r="K87" i="1"/>
  <c r="G87" i="1"/>
  <c r="AI87" i="1" s="1"/>
  <c r="AK86" i="1"/>
  <c r="AL86" i="1" s="1"/>
  <c r="AM86" i="1" s="1"/>
  <c r="Y86" i="1"/>
  <c r="R86" i="1"/>
  <c r="K86" i="1"/>
  <c r="G86" i="1"/>
  <c r="AI86" i="1" s="1"/>
  <c r="AK85" i="1"/>
  <c r="AL85" i="1" s="1"/>
  <c r="AM85" i="1" s="1"/>
  <c r="Y85" i="1"/>
  <c r="R85" i="1"/>
  <c r="K85" i="1"/>
  <c r="G85" i="1"/>
  <c r="AI85" i="1" s="1"/>
  <c r="AK84" i="1"/>
  <c r="AL84" i="1" s="1"/>
  <c r="AM84" i="1" s="1"/>
  <c r="Y84" i="1"/>
  <c r="R84" i="1"/>
  <c r="K84" i="1"/>
  <c r="G84" i="1"/>
  <c r="AI84" i="1" s="1"/>
  <c r="AK83" i="1"/>
  <c r="AL83" i="1" s="1"/>
  <c r="AM83" i="1" s="1"/>
  <c r="Y83" i="1"/>
  <c r="R83" i="1"/>
  <c r="K83" i="1"/>
  <c r="G83" i="1"/>
  <c r="AI83" i="1" s="1"/>
  <c r="AK82" i="1"/>
  <c r="AL82" i="1" s="1"/>
  <c r="AM82" i="1" s="1"/>
  <c r="Y82" i="1"/>
  <c r="R82" i="1"/>
  <c r="K82" i="1"/>
  <c r="G82" i="1"/>
  <c r="AI82" i="1" s="1"/>
  <c r="AK81" i="1"/>
  <c r="AL81" i="1" s="1"/>
  <c r="AM81" i="1" s="1"/>
  <c r="Y81" i="1"/>
  <c r="R81" i="1"/>
  <c r="AG81" i="1" s="1"/>
  <c r="AJ81" i="1" s="1"/>
  <c r="AN81" i="1" s="1"/>
  <c r="K81" i="1"/>
  <c r="G81" i="1"/>
  <c r="AI81" i="1" s="1"/>
  <c r="AK80" i="1"/>
  <c r="AL80" i="1" s="1"/>
  <c r="AM80" i="1" s="1"/>
  <c r="Y80" i="1"/>
  <c r="R80" i="1"/>
  <c r="K80" i="1"/>
  <c r="G80" i="1"/>
  <c r="AI80" i="1" s="1"/>
  <c r="AK79" i="1"/>
  <c r="AL79" i="1" s="1"/>
  <c r="AM79" i="1" s="1"/>
  <c r="Y79" i="1"/>
  <c r="R79" i="1"/>
  <c r="AG79" i="1" s="1"/>
  <c r="AJ79" i="1" s="1"/>
  <c r="AN79" i="1" s="1"/>
  <c r="K79" i="1"/>
  <c r="G79" i="1"/>
  <c r="AI79" i="1" s="1"/>
  <c r="AK78" i="1"/>
  <c r="AL78" i="1" s="1"/>
  <c r="AM78" i="1" s="1"/>
  <c r="Y78" i="1"/>
  <c r="R78" i="1"/>
  <c r="K78" i="1"/>
  <c r="G78" i="1"/>
  <c r="AI78" i="1" s="1"/>
  <c r="AK77" i="1"/>
  <c r="AL77" i="1" s="1"/>
  <c r="AM77" i="1" s="1"/>
  <c r="Y77" i="1"/>
  <c r="R77" i="1"/>
  <c r="K77" i="1"/>
  <c r="G77" i="1"/>
  <c r="AI77" i="1" s="1"/>
  <c r="AK76" i="1"/>
  <c r="AL76" i="1" s="1"/>
  <c r="AM76" i="1" s="1"/>
  <c r="AI76" i="1"/>
  <c r="Y76" i="1"/>
  <c r="R76" i="1"/>
  <c r="K76" i="1"/>
  <c r="G76" i="1"/>
  <c r="H76" i="1" s="1"/>
  <c r="AK75" i="1"/>
  <c r="AL75" i="1" s="1"/>
  <c r="AM75" i="1" s="1"/>
  <c r="Y75" i="1"/>
  <c r="R75" i="1"/>
  <c r="AG75" i="1" s="1"/>
  <c r="AJ75" i="1" s="1"/>
  <c r="AN75" i="1" s="1"/>
  <c r="K75" i="1"/>
  <c r="G75" i="1"/>
  <c r="AI75" i="1" s="1"/>
  <c r="AK74" i="1"/>
  <c r="AL74" i="1" s="1"/>
  <c r="AM74" i="1" s="1"/>
  <c r="Y74" i="1"/>
  <c r="R74" i="1"/>
  <c r="K74" i="1"/>
  <c r="G74" i="1"/>
  <c r="H74" i="1" s="1"/>
  <c r="AK73" i="1"/>
  <c r="AL73" i="1" s="1"/>
  <c r="AM73" i="1" s="1"/>
  <c r="Y73" i="1"/>
  <c r="R73" i="1"/>
  <c r="K73" i="1"/>
  <c r="G73" i="1"/>
  <c r="AI73" i="1" s="1"/>
  <c r="AK72" i="1"/>
  <c r="AL72" i="1" s="1"/>
  <c r="AM72" i="1" s="1"/>
  <c r="Y72" i="1"/>
  <c r="R72" i="1"/>
  <c r="K72" i="1"/>
  <c r="G72" i="1"/>
  <c r="AI72" i="1" s="1"/>
  <c r="AK71" i="1"/>
  <c r="AL71" i="1" s="1"/>
  <c r="AM71" i="1" s="1"/>
  <c r="Y71" i="1"/>
  <c r="R71" i="1"/>
  <c r="AG71" i="1" s="1"/>
  <c r="AJ71" i="1" s="1"/>
  <c r="AN71" i="1" s="1"/>
  <c r="K71" i="1"/>
  <c r="G71" i="1"/>
  <c r="H71" i="1" s="1"/>
  <c r="AK70" i="1"/>
  <c r="AL70" i="1" s="1"/>
  <c r="AM70" i="1" s="1"/>
  <c r="Y70" i="1"/>
  <c r="R70" i="1"/>
  <c r="K70" i="1"/>
  <c r="G70" i="1"/>
  <c r="H70" i="1" s="1"/>
  <c r="AK69" i="1"/>
  <c r="AL69" i="1" s="1"/>
  <c r="AM69" i="1" s="1"/>
  <c r="Y69" i="1"/>
  <c r="R69" i="1"/>
  <c r="K69" i="1"/>
  <c r="G69" i="1"/>
  <c r="AI69" i="1" s="1"/>
  <c r="AK68" i="1"/>
  <c r="AL68" i="1" s="1"/>
  <c r="AM68" i="1" s="1"/>
  <c r="Y68" i="1"/>
  <c r="R68" i="1"/>
  <c r="K68" i="1"/>
  <c r="G68" i="1"/>
  <c r="H68" i="1" s="1"/>
  <c r="AK67" i="1"/>
  <c r="AL67" i="1" s="1"/>
  <c r="AM67" i="1" s="1"/>
  <c r="AI67" i="1"/>
  <c r="Y67" i="1"/>
  <c r="R67" i="1"/>
  <c r="K67" i="1"/>
  <c r="G67" i="1"/>
  <c r="H67" i="1" s="1"/>
  <c r="AK66" i="1"/>
  <c r="AL66" i="1" s="1"/>
  <c r="AM66" i="1" s="1"/>
  <c r="Y66" i="1"/>
  <c r="R66" i="1"/>
  <c r="AG66" i="1" s="1"/>
  <c r="AJ66" i="1" s="1"/>
  <c r="AN66" i="1" s="1"/>
  <c r="K66" i="1"/>
  <c r="G66" i="1"/>
  <c r="AI66" i="1" s="1"/>
  <c r="AK65" i="1"/>
  <c r="AL65" i="1" s="1"/>
  <c r="AM65" i="1" s="1"/>
  <c r="AG65" i="1"/>
  <c r="AJ65" i="1" s="1"/>
  <c r="AN65" i="1" s="1"/>
  <c r="Y65" i="1"/>
  <c r="R65" i="1"/>
  <c r="K65" i="1"/>
  <c r="G65" i="1"/>
  <c r="H65" i="1" s="1"/>
  <c r="AK64" i="1"/>
  <c r="AL64" i="1" s="1"/>
  <c r="AM64" i="1" s="1"/>
  <c r="Y64" i="1"/>
  <c r="R64" i="1"/>
  <c r="AG64" i="1" s="1"/>
  <c r="AJ64" i="1" s="1"/>
  <c r="AN64" i="1" s="1"/>
  <c r="K64" i="1"/>
  <c r="G64" i="1"/>
  <c r="H64" i="1" s="1"/>
  <c r="AK63" i="1"/>
  <c r="AL63" i="1" s="1"/>
  <c r="AM63" i="1" s="1"/>
  <c r="Y63" i="1"/>
  <c r="R63" i="1"/>
  <c r="AG63" i="1" s="1"/>
  <c r="AJ63" i="1" s="1"/>
  <c r="AN63" i="1" s="1"/>
  <c r="K63" i="1"/>
  <c r="G63" i="1"/>
  <c r="AI63" i="1" s="1"/>
  <c r="AK62" i="1"/>
  <c r="AL62" i="1" s="1"/>
  <c r="AM62" i="1" s="1"/>
  <c r="Y62" i="1"/>
  <c r="R62" i="1"/>
  <c r="AG62" i="1" s="1"/>
  <c r="AJ62" i="1" s="1"/>
  <c r="AN62" i="1" s="1"/>
  <c r="K62" i="1"/>
  <c r="G62" i="1"/>
  <c r="H62" i="1" s="1"/>
  <c r="AK61" i="1"/>
  <c r="AL61" i="1" s="1"/>
  <c r="AM61" i="1" s="1"/>
  <c r="Y61" i="1"/>
  <c r="R61" i="1"/>
  <c r="K61" i="1"/>
  <c r="G61" i="1"/>
  <c r="AI61" i="1" s="1"/>
  <c r="AK60" i="1"/>
  <c r="AL60" i="1" s="1"/>
  <c r="AM60" i="1" s="1"/>
  <c r="Y60" i="1"/>
  <c r="AG60" i="1" s="1"/>
  <c r="AJ60" i="1" s="1"/>
  <c r="AN60" i="1" s="1"/>
  <c r="R60" i="1"/>
  <c r="K60" i="1"/>
  <c r="G60" i="1"/>
  <c r="AI60" i="1" s="1"/>
  <c r="AK59" i="1"/>
  <c r="AL59" i="1" s="1"/>
  <c r="AM59" i="1" s="1"/>
  <c r="AI59" i="1"/>
  <c r="Y59" i="1"/>
  <c r="R59" i="1"/>
  <c r="K59" i="1"/>
  <c r="G59" i="1"/>
  <c r="H59" i="1" s="1"/>
  <c r="AK58" i="1"/>
  <c r="AL58" i="1" s="1"/>
  <c r="AM58" i="1" s="1"/>
  <c r="Y58" i="1"/>
  <c r="R58" i="1"/>
  <c r="AG58" i="1" s="1"/>
  <c r="AJ58" i="1" s="1"/>
  <c r="AN58" i="1" s="1"/>
  <c r="K58" i="1"/>
  <c r="G58" i="1"/>
  <c r="H58" i="1" s="1"/>
  <c r="AK57" i="1"/>
  <c r="AL57" i="1" s="1"/>
  <c r="AM57" i="1" s="1"/>
  <c r="Y57" i="1"/>
  <c r="R57" i="1"/>
  <c r="K57" i="1"/>
  <c r="H57" i="1"/>
  <c r="G57" i="1"/>
  <c r="AI57" i="1" s="1"/>
  <c r="AK56" i="1"/>
  <c r="AL56" i="1" s="1"/>
  <c r="AM56" i="1" s="1"/>
  <c r="Y56" i="1"/>
  <c r="R56" i="1"/>
  <c r="K56" i="1"/>
  <c r="G56" i="1"/>
  <c r="AI56" i="1" s="1"/>
  <c r="AK55" i="1"/>
  <c r="AL55" i="1" s="1"/>
  <c r="AM55" i="1" s="1"/>
  <c r="Y55" i="1"/>
  <c r="R55" i="1"/>
  <c r="AG55" i="1" s="1"/>
  <c r="AJ55" i="1" s="1"/>
  <c r="AN55" i="1" s="1"/>
  <c r="K55" i="1"/>
  <c r="G55" i="1"/>
  <c r="H55" i="1" s="1"/>
  <c r="AK54" i="1"/>
  <c r="AL54" i="1" s="1"/>
  <c r="AM54" i="1" s="1"/>
  <c r="Y54" i="1"/>
  <c r="R54" i="1"/>
  <c r="K54" i="1"/>
  <c r="G54" i="1"/>
  <c r="AI54" i="1" s="1"/>
  <c r="AK53" i="1"/>
  <c r="AL53" i="1" s="1"/>
  <c r="AM53" i="1" s="1"/>
  <c r="Y53" i="1"/>
  <c r="AG53" i="1" s="1"/>
  <c r="AJ53" i="1" s="1"/>
  <c r="AN53" i="1" s="1"/>
  <c r="R53" i="1"/>
  <c r="K53" i="1"/>
  <c r="G53" i="1"/>
  <c r="AI53" i="1" s="1"/>
  <c r="AK52" i="1"/>
  <c r="AL52" i="1" s="1"/>
  <c r="AM52" i="1" s="1"/>
  <c r="Y52" i="1"/>
  <c r="R52" i="1"/>
  <c r="K52" i="1"/>
  <c r="G52" i="1"/>
  <c r="AI52" i="1" s="1"/>
  <c r="AK51" i="1"/>
  <c r="AL51" i="1" s="1"/>
  <c r="AM51" i="1" s="1"/>
  <c r="Y51" i="1"/>
  <c r="R51" i="1"/>
  <c r="K51" i="1"/>
  <c r="G51" i="1"/>
  <c r="AI51" i="1" s="1"/>
  <c r="AK50" i="1"/>
  <c r="AL50" i="1" s="1"/>
  <c r="AM50" i="1" s="1"/>
  <c r="Y50" i="1"/>
  <c r="R50" i="1"/>
  <c r="K50" i="1"/>
  <c r="G50" i="1"/>
  <c r="AI50" i="1" s="1"/>
  <c r="AK49" i="1"/>
  <c r="AL49" i="1" s="1"/>
  <c r="AM49" i="1" s="1"/>
  <c r="Y49" i="1"/>
  <c r="R49" i="1"/>
  <c r="K49" i="1"/>
  <c r="G49" i="1"/>
  <c r="AI49" i="1" s="1"/>
  <c r="AK48" i="1"/>
  <c r="AL48" i="1" s="1"/>
  <c r="AM48" i="1" s="1"/>
  <c r="Y48" i="1"/>
  <c r="R48" i="1"/>
  <c r="AG48" i="1" s="1"/>
  <c r="AJ48" i="1" s="1"/>
  <c r="AN48" i="1" s="1"/>
  <c r="K48" i="1"/>
  <c r="G48" i="1"/>
  <c r="AI48" i="1" s="1"/>
  <c r="AK47" i="1"/>
  <c r="AL47" i="1" s="1"/>
  <c r="AM47" i="1" s="1"/>
  <c r="Y47" i="1"/>
  <c r="R47" i="1"/>
  <c r="K47" i="1"/>
  <c r="G47" i="1"/>
  <c r="H47" i="1" s="1"/>
  <c r="AK46" i="1"/>
  <c r="AL46" i="1" s="1"/>
  <c r="AM46" i="1" s="1"/>
  <c r="Y46" i="1"/>
  <c r="R46" i="1"/>
  <c r="K46" i="1"/>
  <c r="G46" i="1"/>
  <c r="H46" i="1" s="1"/>
  <c r="AK45" i="1"/>
  <c r="AL45" i="1" s="1"/>
  <c r="AM45" i="1" s="1"/>
  <c r="AI45" i="1"/>
  <c r="Y45" i="1"/>
  <c r="R45" i="1"/>
  <c r="K45" i="1"/>
  <c r="H45" i="1"/>
  <c r="G45" i="1"/>
  <c r="AK44" i="1"/>
  <c r="AL44" i="1" s="1"/>
  <c r="AM44" i="1" s="1"/>
  <c r="Y44" i="1"/>
  <c r="R44" i="1"/>
  <c r="K44" i="1"/>
  <c r="G44" i="1"/>
  <c r="AI44" i="1" s="1"/>
  <c r="AK43" i="1"/>
  <c r="AL43" i="1" s="1"/>
  <c r="AM43" i="1" s="1"/>
  <c r="AI43" i="1"/>
  <c r="Y43" i="1"/>
  <c r="R43" i="1"/>
  <c r="K43" i="1"/>
  <c r="G43" i="1"/>
  <c r="H43" i="1" s="1"/>
  <c r="AK42" i="1"/>
  <c r="AL42" i="1" s="1"/>
  <c r="AM42" i="1" s="1"/>
  <c r="AG42" i="1"/>
  <c r="AJ42" i="1" s="1"/>
  <c r="AN42" i="1" s="1"/>
  <c r="Y42" i="1"/>
  <c r="R42" i="1"/>
  <c r="K42" i="1"/>
  <c r="G42" i="1"/>
  <c r="H42" i="1" s="1"/>
  <c r="AK41" i="1"/>
  <c r="AL41" i="1" s="1"/>
  <c r="AM41" i="1" s="1"/>
  <c r="Y41" i="1"/>
  <c r="AG41" i="1" s="1"/>
  <c r="AJ41" i="1" s="1"/>
  <c r="AN41" i="1" s="1"/>
  <c r="R41" i="1"/>
  <c r="K41" i="1"/>
  <c r="G41" i="1"/>
  <c r="H41" i="1" s="1"/>
  <c r="AK40" i="1"/>
  <c r="AL40" i="1" s="1"/>
  <c r="AM40" i="1" s="1"/>
  <c r="Y40" i="1"/>
  <c r="R40" i="1"/>
  <c r="K40" i="1"/>
  <c r="G40" i="1"/>
  <c r="AI40" i="1" s="1"/>
  <c r="AK39" i="1"/>
  <c r="AL39" i="1" s="1"/>
  <c r="AM39" i="1" s="1"/>
  <c r="Y39" i="1"/>
  <c r="R39" i="1"/>
  <c r="K39" i="1"/>
  <c r="G39" i="1"/>
  <c r="AI39" i="1" s="1"/>
  <c r="AK38" i="1"/>
  <c r="AL38" i="1" s="1"/>
  <c r="AM38" i="1" s="1"/>
  <c r="AI38" i="1"/>
  <c r="Y38" i="1"/>
  <c r="R38" i="1"/>
  <c r="K38" i="1"/>
  <c r="G38" i="1"/>
  <c r="H38" i="1" s="1"/>
  <c r="AK37" i="1"/>
  <c r="AL37" i="1" s="1"/>
  <c r="AM37" i="1" s="1"/>
  <c r="Y37" i="1"/>
  <c r="R37" i="1"/>
  <c r="K37" i="1"/>
  <c r="G37" i="1"/>
  <c r="AI37" i="1" s="1"/>
  <c r="AK36" i="1"/>
  <c r="AL36" i="1" s="1"/>
  <c r="AM36" i="1" s="1"/>
  <c r="Y36" i="1"/>
  <c r="R36" i="1"/>
  <c r="AG36" i="1" s="1"/>
  <c r="AJ36" i="1" s="1"/>
  <c r="AN36" i="1" s="1"/>
  <c r="K36" i="1"/>
  <c r="G36" i="1"/>
  <c r="AI36" i="1" s="1"/>
  <c r="AK35" i="1"/>
  <c r="AL35" i="1" s="1"/>
  <c r="AM35" i="1" s="1"/>
  <c r="Y35" i="1"/>
  <c r="R35" i="1"/>
  <c r="AG35" i="1" s="1"/>
  <c r="AJ35" i="1" s="1"/>
  <c r="AN35" i="1" s="1"/>
  <c r="K35" i="1"/>
  <c r="G35" i="1"/>
  <c r="H35" i="1" s="1"/>
  <c r="AL34" i="1"/>
  <c r="AM34" i="1" s="1"/>
  <c r="AK34" i="1"/>
  <c r="AI34" i="1"/>
  <c r="Y34" i="1"/>
  <c r="R34" i="1"/>
  <c r="AG34" i="1" s="1"/>
  <c r="AJ34" i="1" s="1"/>
  <c r="AN34" i="1" s="1"/>
  <c r="K34" i="1"/>
  <c r="G34" i="1"/>
  <c r="H34" i="1" s="1"/>
  <c r="AK33" i="1"/>
  <c r="AL33" i="1" s="1"/>
  <c r="AM33" i="1" s="1"/>
  <c r="AI33" i="1"/>
  <c r="Y33" i="1"/>
  <c r="R33" i="1"/>
  <c r="K33" i="1"/>
  <c r="G33" i="1"/>
  <c r="H33" i="1" s="1"/>
  <c r="AK32" i="1"/>
  <c r="AL32" i="1" s="1"/>
  <c r="AM32" i="1" s="1"/>
  <c r="Y32" i="1"/>
  <c r="R32" i="1"/>
  <c r="K32" i="1"/>
  <c r="G32" i="1"/>
  <c r="AI32" i="1" s="1"/>
  <c r="AK31" i="1"/>
  <c r="AL31" i="1" s="1"/>
  <c r="AM31" i="1" s="1"/>
  <c r="AI31" i="1"/>
  <c r="Y31" i="1"/>
  <c r="R31" i="1"/>
  <c r="K31" i="1"/>
  <c r="G31" i="1"/>
  <c r="H31" i="1" s="1"/>
  <c r="AK30" i="1"/>
  <c r="AL30" i="1" s="1"/>
  <c r="AM30" i="1" s="1"/>
  <c r="Y30" i="1"/>
  <c r="AG30" i="1" s="1"/>
  <c r="AJ30" i="1" s="1"/>
  <c r="AN30" i="1" s="1"/>
  <c r="R30" i="1"/>
  <c r="K30" i="1"/>
  <c r="G30" i="1"/>
  <c r="AI30" i="1" s="1"/>
  <c r="AK29" i="1"/>
  <c r="AL29" i="1" s="1"/>
  <c r="AM29" i="1" s="1"/>
  <c r="Y29" i="1"/>
  <c r="R29" i="1"/>
  <c r="K29" i="1"/>
  <c r="G29" i="1"/>
  <c r="AI29" i="1" s="1"/>
  <c r="AK28" i="1"/>
  <c r="AL28" i="1" s="1"/>
  <c r="AM28" i="1" s="1"/>
  <c r="Y28" i="1"/>
  <c r="R28" i="1"/>
  <c r="K28" i="1"/>
  <c r="G28" i="1"/>
  <c r="AI28" i="1" s="1"/>
  <c r="AK27" i="1"/>
  <c r="AL27" i="1" s="1"/>
  <c r="AM27" i="1" s="1"/>
  <c r="Y27" i="1"/>
  <c r="R27" i="1"/>
  <c r="K27" i="1"/>
  <c r="G27" i="1"/>
  <c r="AI27" i="1" s="1"/>
  <c r="AK26" i="1"/>
  <c r="AL26" i="1" s="1"/>
  <c r="AM26" i="1" s="1"/>
  <c r="Y26" i="1"/>
  <c r="R26" i="1"/>
  <c r="K26" i="1"/>
  <c r="G26" i="1"/>
  <c r="AI26" i="1" s="1"/>
  <c r="AK25" i="1"/>
  <c r="AL25" i="1" s="1"/>
  <c r="AM25" i="1" s="1"/>
  <c r="Y25" i="1"/>
  <c r="R25" i="1"/>
  <c r="K25" i="1"/>
  <c r="G25" i="1"/>
  <c r="AI25" i="1" s="1"/>
  <c r="AK24" i="1"/>
  <c r="AL24" i="1" s="1"/>
  <c r="AM24" i="1" s="1"/>
  <c r="Y24" i="1"/>
  <c r="R24" i="1"/>
  <c r="AG24" i="1" s="1"/>
  <c r="AJ24" i="1" s="1"/>
  <c r="AN24" i="1" s="1"/>
  <c r="K24" i="1"/>
  <c r="G24" i="1"/>
  <c r="AI24" i="1" s="1"/>
  <c r="AK23" i="1"/>
  <c r="AL23" i="1" s="1"/>
  <c r="AM23" i="1" s="1"/>
  <c r="Y23" i="1"/>
  <c r="R23" i="1"/>
  <c r="K23" i="1"/>
  <c r="G23" i="1"/>
  <c r="H23" i="1" s="1"/>
  <c r="AK22" i="1"/>
  <c r="AL22" i="1" s="1"/>
  <c r="AM22" i="1" s="1"/>
  <c r="Y22" i="1"/>
  <c r="R22" i="1"/>
  <c r="AG22" i="1" s="1"/>
  <c r="AJ22" i="1" s="1"/>
  <c r="AN22" i="1" s="1"/>
  <c r="K22" i="1"/>
  <c r="G22" i="1"/>
  <c r="H22" i="1" s="1"/>
  <c r="AK21" i="1"/>
  <c r="AL21" i="1" s="1"/>
  <c r="AM21" i="1" s="1"/>
  <c r="Y21" i="1"/>
  <c r="R21" i="1"/>
  <c r="K21" i="1"/>
  <c r="G21" i="1"/>
  <c r="H21" i="1" s="1"/>
  <c r="AK20" i="1"/>
  <c r="AL20" i="1" s="1"/>
  <c r="AM20" i="1" s="1"/>
  <c r="Y20" i="1"/>
  <c r="R20" i="1"/>
  <c r="K20" i="1"/>
  <c r="G20" i="1"/>
  <c r="H20" i="1" s="1"/>
  <c r="AK19" i="1"/>
  <c r="AL19" i="1" s="1"/>
  <c r="AM19" i="1" s="1"/>
  <c r="Y19" i="1"/>
  <c r="R19" i="1"/>
  <c r="K19" i="1"/>
  <c r="G19" i="1"/>
  <c r="H19" i="1" s="1"/>
  <c r="AK18" i="1"/>
  <c r="AL18" i="1" s="1"/>
  <c r="AM18" i="1" s="1"/>
  <c r="Y18" i="1"/>
  <c r="R18" i="1"/>
  <c r="K18" i="1"/>
  <c r="G18" i="1"/>
  <c r="H18" i="1" s="1"/>
  <c r="AK17" i="1"/>
  <c r="AL17" i="1" s="1"/>
  <c r="AM17" i="1" s="1"/>
  <c r="Y17" i="1"/>
  <c r="R17" i="1"/>
  <c r="K17" i="1"/>
  <c r="G17" i="1"/>
  <c r="H17" i="1" s="1"/>
  <c r="AK16" i="1"/>
  <c r="AL16" i="1" s="1"/>
  <c r="AM16" i="1" s="1"/>
  <c r="Y16" i="1"/>
  <c r="R16" i="1"/>
  <c r="K16" i="1"/>
  <c r="G16" i="1"/>
  <c r="H16" i="1" s="1"/>
  <c r="AK15" i="1"/>
  <c r="AL15" i="1" s="1"/>
  <c r="AM15" i="1" s="1"/>
  <c r="Y15" i="1"/>
  <c r="R15" i="1"/>
  <c r="K15" i="1"/>
  <c r="G15" i="1"/>
  <c r="H15" i="1" s="1"/>
  <c r="AK14" i="1"/>
  <c r="AL14" i="1" s="1"/>
  <c r="AM14" i="1" s="1"/>
  <c r="Y14" i="1"/>
  <c r="R14" i="1"/>
  <c r="K14" i="1"/>
  <c r="G14" i="1"/>
  <c r="H14" i="1" s="1"/>
  <c r="AK13" i="1"/>
  <c r="AL13" i="1" s="1"/>
  <c r="AM13" i="1" s="1"/>
  <c r="Y13" i="1"/>
  <c r="R13" i="1"/>
  <c r="K13" i="1"/>
  <c r="G13" i="1"/>
  <c r="H13" i="1" s="1"/>
  <c r="AK12" i="1"/>
  <c r="AL12" i="1" s="1"/>
  <c r="AM12" i="1" s="1"/>
  <c r="Y12" i="1"/>
  <c r="R12" i="1"/>
  <c r="K12" i="1"/>
  <c r="G12" i="1"/>
  <c r="H12" i="1" s="1"/>
  <c r="AK11" i="1"/>
  <c r="AL11" i="1" s="1"/>
  <c r="AM11" i="1" s="1"/>
  <c r="Y11" i="1"/>
  <c r="R11" i="1"/>
  <c r="K11" i="1"/>
  <c r="G11" i="1"/>
  <c r="H11" i="1" s="1"/>
  <c r="AK10" i="1"/>
  <c r="AL10" i="1" s="1"/>
  <c r="AM10" i="1" s="1"/>
  <c r="Y10" i="1"/>
  <c r="R10" i="1"/>
  <c r="K10" i="1"/>
  <c r="G10" i="1"/>
  <c r="H10" i="1" s="1"/>
  <c r="AK9" i="1"/>
  <c r="AL9" i="1" s="1"/>
  <c r="AM9" i="1" s="1"/>
  <c r="Y9" i="1"/>
  <c r="R9" i="1"/>
  <c r="K9" i="1"/>
  <c r="G9" i="1"/>
  <c r="H9" i="1" s="1"/>
  <c r="AK8" i="1"/>
  <c r="AL8" i="1" s="1"/>
  <c r="AM8" i="1" s="1"/>
  <c r="Y8" i="1"/>
  <c r="R8" i="1"/>
  <c r="K8" i="1"/>
  <c r="G8" i="1"/>
  <c r="H8" i="1" s="1"/>
  <c r="AK7" i="1"/>
  <c r="AL7" i="1" s="1"/>
  <c r="AM7" i="1" s="1"/>
  <c r="Y7" i="1"/>
  <c r="R7" i="1"/>
  <c r="K7" i="1"/>
  <c r="G7" i="1"/>
  <c r="H7" i="1" s="1"/>
  <c r="AK6" i="1"/>
  <c r="AL6" i="1" s="1"/>
  <c r="AM6" i="1" s="1"/>
  <c r="Y6" i="1"/>
  <c r="R6" i="1"/>
  <c r="K6" i="1"/>
  <c r="G6" i="1"/>
  <c r="H6" i="1" s="1"/>
  <c r="K5" i="1"/>
  <c r="H87" i="1" l="1"/>
  <c r="AI42" i="1"/>
  <c r="AG32" i="1"/>
  <c r="AJ32" i="1" s="1"/>
  <c r="AN32" i="1" s="1"/>
  <c r="H56" i="1"/>
  <c r="AI62" i="1"/>
  <c r="AG73" i="1"/>
  <c r="AJ73" i="1" s="1"/>
  <c r="AN73" i="1" s="1"/>
  <c r="AG94" i="1"/>
  <c r="AJ94" i="1" s="1"/>
  <c r="AN94" i="1" s="1"/>
  <c r="AI23" i="1"/>
  <c r="AG47" i="1"/>
  <c r="AJ47" i="1" s="1"/>
  <c r="AN47" i="1" s="1"/>
  <c r="AG54" i="1"/>
  <c r="AJ54" i="1" s="1"/>
  <c r="AN54" i="1" s="1"/>
  <c r="AG69" i="1"/>
  <c r="AJ69" i="1" s="1"/>
  <c r="AN69" i="1" s="1"/>
  <c r="AG85" i="1"/>
  <c r="AJ85" i="1" s="1"/>
  <c r="AN85" i="1" s="1"/>
  <c r="AG92" i="1"/>
  <c r="AJ92" i="1" s="1"/>
  <c r="AN92" i="1" s="1"/>
  <c r="AG104" i="1"/>
  <c r="AJ104" i="1" s="1"/>
  <c r="AN104" i="1" s="1"/>
  <c r="AG43" i="1"/>
  <c r="AJ43" i="1" s="1"/>
  <c r="AN43" i="1" s="1"/>
  <c r="AG67" i="1"/>
  <c r="AJ67" i="1" s="1"/>
  <c r="AN67" i="1" s="1"/>
  <c r="AG78" i="1"/>
  <c r="AJ78" i="1" s="1"/>
  <c r="AN78" i="1" s="1"/>
  <c r="AG97" i="1"/>
  <c r="AJ97" i="1" s="1"/>
  <c r="AN97" i="1" s="1"/>
  <c r="AG90" i="1"/>
  <c r="AJ90" i="1" s="1"/>
  <c r="AN90" i="1" s="1"/>
  <c r="AG102" i="1"/>
  <c r="AJ102" i="1" s="1"/>
  <c r="AN102" i="1" s="1"/>
  <c r="AG39" i="1"/>
  <c r="AJ39" i="1" s="1"/>
  <c r="AN39" i="1" s="1"/>
  <c r="AG61" i="1"/>
  <c r="AJ61" i="1" s="1"/>
  <c r="AN61" i="1" s="1"/>
  <c r="AG74" i="1"/>
  <c r="AJ74" i="1" s="1"/>
  <c r="AN74" i="1" s="1"/>
  <c r="AG95" i="1"/>
  <c r="AJ95" i="1" s="1"/>
  <c r="AN95" i="1" s="1"/>
  <c r="AG70" i="1"/>
  <c r="AJ70" i="1" s="1"/>
  <c r="AN70" i="1" s="1"/>
  <c r="AG72" i="1"/>
  <c r="AJ72" i="1" s="1"/>
  <c r="AN72" i="1" s="1"/>
  <c r="AG93" i="1"/>
  <c r="AJ93" i="1" s="1"/>
  <c r="AN93" i="1" s="1"/>
  <c r="AG44" i="1"/>
  <c r="AJ44" i="1" s="1"/>
  <c r="AN44" i="1" s="1"/>
  <c r="AG46" i="1"/>
  <c r="AJ46" i="1" s="1"/>
  <c r="AN46" i="1" s="1"/>
  <c r="AI55" i="1"/>
  <c r="AG68" i="1"/>
  <c r="AJ68" i="1" s="1"/>
  <c r="AN68" i="1" s="1"/>
  <c r="AI70" i="1"/>
  <c r="AG84" i="1"/>
  <c r="AJ84" i="1" s="1"/>
  <c r="AN84" i="1" s="1"/>
  <c r="AG91" i="1"/>
  <c r="AJ91" i="1" s="1"/>
  <c r="AN91" i="1" s="1"/>
  <c r="AG103" i="1"/>
  <c r="AJ103" i="1" s="1"/>
  <c r="AN103" i="1" s="1"/>
  <c r="AG33" i="1"/>
  <c r="AJ33" i="1" s="1"/>
  <c r="AN33" i="1" s="1"/>
  <c r="H48" i="1"/>
  <c r="AG6" i="1"/>
  <c r="AJ6" i="1" s="1"/>
  <c r="AN6" i="1" s="1"/>
  <c r="AG12" i="1"/>
  <c r="AJ12" i="1" s="1"/>
  <c r="AN12" i="1" s="1"/>
  <c r="AG18" i="1"/>
  <c r="AJ18" i="1" s="1"/>
  <c r="AN18" i="1" s="1"/>
  <c r="H32" i="1"/>
  <c r="H30" i="1"/>
  <c r="H26" i="1"/>
  <c r="AG8" i="1"/>
  <c r="AJ8" i="1" s="1"/>
  <c r="AN8" i="1" s="1"/>
  <c r="AG10" i="1"/>
  <c r="AJ10" i="1" s="1"/>
  <c r="AN10" i="1" s="1"/>
  <c r="AG14" i="1"/>
  <c r="AJ14" i="1" s="1"/>
  <c r="AN14" i="1" s="1"/>
  <c r="AG16" i="1"/>
  <c r="AJ16" i="1" s="1"/>
  <c r="AN16" i="1" s="1"/>
  <c r="AG20" i="1"/>
  <c r="AJ20" i="1" s="1"/>
  <c r="AN20" i="1" s="1"/>
  <c r="H24" i="1"/>
  <c r="H50" i="1"/>
  <c r="H54" i="1"/>
  <c r="AG57" i="1"/>
  <c r="AJ57" i="1" s="1"/>
  <c r="AN57" i="1" s="1"/>
  <c r="AI6" i="1"/>
  <c r="AI8" i="1"/>
  <c r="AI10" i="1"/>
  <c r="AI12" i="1"/>
  <c r="AI14" i="1"/>
  <c r="AI16" i="1"/>
  <c r="AI18" i="1"/>
  <c r="AI20" i="1"/>
  <c r="AG26" i="1"/>
  <c r="AJ26" i="1" s="1"/>
  <c r="AN26" i="1" s="1"/>
  <c r="AG28" i="1"/>
  <c r="AJ28" i="1" s="1"/>
  <c r="AN28" i="1" s="1"/>
  <c r="AI35" i="1"/>
  <c r="AG37" i="1"/>
  <c r="AJ37" i="1" s="1"/>
  <c r="AN37" i="1" s="1"/>
  <c r="AI46" i="1"/>
  <c r="AG59" i="1"/>
  <c r="AJ59" i="1" s="1"/>
  <c r="AN59" i="1" s="1"/>
  <c r="H66" i="1"/>
  <c r="H73" i="1"/>
  <c r="AI74" i="1"/>
  <c r="AG76" i="1"/>
  <c r="AJ76" i="1" s="1"/>
  <c r="AN76" i="1" s="1"/>
  <c r="AG83" i="1"/>
  <c r="AJ83" i="1" s="1"/>
  <c r="AN83" i="1" s="1"/>
  <c r="H90" i="1"/>
  <c r="H92" i="1"/>
  <c r="H94" i="1"/>
  <c r="H96" i="1"/>
  <c r="H98" i="1"/>
  <c r="H100" i="1"/>
  <c r="H102" i="1"/>
  <c r="H104" i="1"/>
  <c r="AG50" i="1"/>
  <c r="AJ50" i="1" s="1"/>
  <c r="AN50" i="1" s="1"/>
  <c r="AG52" i="1"/>
  <c r="AJ52" i="1" s="1"/>
  <c r="AN52" i="1" s="1"/>
  <c r="AI64" i="1"/>
  <c r="AG56" i="1"/>
  <c r="AJ56" i="1" s="1"/>
  <c r="AN56" i="1" s="1"/>
  <c r="AI71" i="1"/>
  <c r="H75" i="1"/>
  <c r="AG86" i="1"/>
  <c r="AJ86" i="1" s="1"/>
  <c r="AN86" i="1" s="1"/>
  <c r="H36" i="1"/>
  <c r="AG45" i="1"/>
  <c r="AJ45" i="1" s="1"/>
  <c r="AN45" i="1" s="1"/>
  <c r="AG7" i="1"/>
  <c r="AJ7" i="1" s="1"/>
  <c r="AN7" i="1" s="1"/>
  <c r="AG13" i="1"/>
  <c r="AJ13" i="1" s="1"/>
  <c r="AN13" i="1" s="1"/>
  <c r="AG21" i="1"/>
  <c r="AJ21" i="1" s="1"/>
  <c r="AN21" i="1" s="1"/>
  <c r="H60" i="1"/>
  <c r="AI22" i="1"/>
  <c r="AG9" i="1"/>
  <c r="AJ9" i="1" s="1"/>
  <c r="AN9" i="1" s="1"/>
  <c r="AG11" i="1"/>
  <c r="AJ11" i="1" s="1"/>
  <c r="AN11" i="1" s="1"/>
  <c r="AG15" i="1"/>
  <c r="AJ15" i="1" s="1"/>
  <c r="AN15" i="1" s="1"/>
  <c r="AG17" i="1"/>
  <c r="AJ17" i="1" s="1"/>
  <c r="AN17" i="1" s="1"/>
  <c r="AG19" i="1"/>
  <c r="AJ19" i="1" s="1"/>
  <c r="AN19" i="1" s="1"/>
  <c r="AI7" i="1"/>
  <c r="AI9" i="1"/>
  <c r="AI11" i="1"/>
  <c r="AI13" i="1"/>
  <c r="AI15" i="1"/>
  <c r="AI17" i="1"/>
  <c r="AI19" i="1"/>
  <c r="AI21" i="1"/>
  <c r="AG23" i="1"/>
  <c r="AJ23" i="1" s="1"/>
  <c r="AN23" i="1" s="1"/>
  <c r="AG25" i="1"/>
  <c r="AJ25" i="1" s="1"/>
  <c r="AN25" i="1" s="1"/>
  <c r="AG29" i="1"/>
  <c r="AJ29" i="1" s="1"/>
  <c r="AN29" i="1" s="1"/>
  <c r="AG31" i="1"/>
  <c r="AJ31" i="1" s="1"/>
  <c r="AN31" i="1" s="1"/>
  <c r="AG38" i="1"/>
  <c r="AJ38" i="1" s="1"/>
  <c r="AN38" i="1" s="1"/>
  <c r="AG40" i="1"/>
  <c r="AJ40" i="1" s="1"/>
  <c r="AN40" i="1" s="1"/>
  <c r="H44" i="1"/>
  <c r="AI68" i="1"/>
  <c r="H72" i="1"/>
  <c r="H89" i="1"/>
  <c r="H91" i="1"/>
  <c r="H93" i="1"/>
  <c r="H95" i="1"/>
  <c r="H97" i="1"/>
  <c r="H99" i="1"/>
  <c r="H101" i="1"/>
  <c r="H103" i="1"/>
  <c r="H105" i="1"/>
  <c r="AG27" i="1"/>
  <c r="AJ27" i="1" s="1"/>
  <c r="AN27" i="1" s="1"/>
  <c r="AI47" i="1"/>
  <c r="AG49" i="1"/>
  <c r="AJ49" i="1" s="1"/>
  <c r="AN49" i="1" s="1"/>
  <c r="AI58" i="1"/>
  <c r="AG82" i="1"/>
  <c r="AJ82" i="1" s="1"/>
  <c r="AN82" i="1" s="1"/>
  <c r="AG51" i="1"/>
  <c r="AJ51" i="1" s="1"/>
  <c r="AN51" i="1" s="1"/>
  <c r="AI65" i="1"/>
  <c r="H69" i="1"/>
  <c r="AG80" i="1"/>
  <c r="AJ80" i="1" s="1"/>
  <c r="AN80" i="1" s="1"/>
  <c r="AG87" i="1"/>
  <c r="AJ87" i="1" s="1"/>
  <c r="AN87" i="1" s="1"/>
  <c r="H40" i="1"/>
  <c r="H52" i="1"/>
  <c r="H63" i="1"/>
  <c r="H78" i="1"/>
  <c r="H80" i="1"/>
  <c r="H82" i="1"/>
  <c r="H84" i="1"/>
  <c r="H86" i="1"/>
  <c r="H88" i="1"/>
  <c r="H53" i="1"/>
  <c r="H28" i="1"/>
  <c r="H27" i="1"/>
  <c r="H39" i="1"/>
  <c r="H51" i="1"/>
  <c r="H25" i="1"/>
  <c r="H37" i="1"/>
  <c r="H49" i="1"/>
  <c r="H61" i="1"/>
  <c r="H29" i="1"/>
  <c r="H77" i="1"/>
  <c r="H79" i="1"/>
  <c r="H81" i="1"/>
  <c r="H83" i="1"/>
  <c r="H85" i="1"/>
  <c r="AG77" i="1"/>
  <c r="AJ77" i="1" s="1"/>
  <c r="AN77" i="1" s="1"/>
  <c r="AI41" i="1"/>
  <c r="AP5" i="1"/>
  <c r="G5" i="1" l="1"/>
  <c r="H5" i="1" s="1"/>
  <c r="AP7" i="1" l="1"/>
  <c r="AK5" i="1"/>
  <c r="AL5" i="1" s="1"/>
  <c r="AM5" i="1" s="1"/>
  <c r="AP6" i="1" l="1"/>
  <c r="AP8" i="1"/>
  <c r="AP9" i="1"/>
  <c r="AP10" i="1"/>
  <c r="AP11" i="1"/>
  <c r="AP12" i="1"/>
  <c r="AP13" i="1"/>
  <c r="AP14" i="1"/>
  <c r="AP15" i="1"/>
  <c r="AP16" i="1"/>
  <c r="AP17" i="1"/>
  <c r="AP18" i="1"/>
  <c r="AP19" i="1"/>
  <c r="AP20" i="1"/>
  <c r="AP21" i="1"/>
  <c r="AP22" i="1"/>
  <c r="AP23" i="1"/>
  <c r="AP24" i="1"/>
  <c r="AP25" i="1"/>
  <c r="AP26" i="1"/>
  <c r="AP27" i="1"/>
  <c r="AP28" i="1"/>
  <c r="AP29" i="1"/>
  <c r="AP30" i="1"/>
  <c r="AP31" i="1"/>
  <c r="AP32" i="1"/>
  <c r="AP33" i="1"/>
  <c r="AP34" i="1"/>
  <c r="AP35" i="1"/>
  <c r="AP36" i="1"/>
  <c r="AP37" i="1"/>
  <c r="AP38" i="1"/>
  <c r="AP39" i="1"/>
  <c r="AP40" i="1"/>
  <c r="AP41" i="1"/>
  <c r="AP42" i="1"/>
  <c r="AP43" i="1"/>
  <c r="AP44" i="1"/>
  <c r="AP45" i="1"/>
  <c r="AP46" i="1"/>
  <c r="AP47" i="1"/>
  <c r="AP48" i="1"/>
  <c r="AP49" i="1"/>
  <c r="AP50" i="1"/>
  <c r="AP51" i="1"/>
  <c r="AP52" i="1"/>
  <c r="AP53" i="1"/>
  <c r="AP54" i="1"/>
  <c r="AP55" i="1"/>
  <c r="AP56" i="1"/>
  <c r="AP57" i="1"/>
  <c r="AP58" i="1"/>
  <c r="AP59" i="1"/>
  <c r="AP60" i="1"/>
  <c r="AP61" i="1"/>
  <c r="AP62" i="1"/>
  <c r="AP63" i="1"/>
  <c r="AP64" i="1"/>
  <c r="AP65" i="1"/>
  <c r="AP66" i="1"/>
  <c r="AP67" i="1"/>
  <c r="AP68" i="1"/>
  <c r="AP69" i="1"/>
  <c r="AP70" i="1"/>
  <c r="AP71" i="1"/>
  <c r="AP72" i="1"/>
  <c r="AP73" i="1"/>
  <c r="AP74" i="1"/>
  <c r="AP75" i="1"/>
  <c r="AP76" i="1"/>
  <c r="AP77" i="1"/>
  <c r="AP78" i="1"/>
  <c r="AP79" i="1"/>
  <c r="AP80" i="1"/>
  <c r="AP81" i="1"/>
  <c r="AP82" i="1"/>
  <c r="AP83" i="1"/>
  <c r="AP84" i="1"/>
  <c r="AP85" i="1"/>
  <c r="AP86" i="1"/>
  <c r="AP87" i="1"/>
  <c r="AP88" i="1"/>
  <c r="AP89" i="1"/>
  <c r="AP90" i="1"/>
  <c r="AP91" i="1"/>
  <c r="AP92" i="1"/>
  <c r="AP93" i="1"/>
  <c r="AP94" i="1"/>
  <c r="AP95" i="1"/>
  <c r="AP96" i="1"/>
  <c r="AP97" i="1"/>
  <c r="AP98" i="1"/>
  <c r="AP99" i="1"/>
  <c r="AP100" i="1"/>
  <c r="AP101" i="1"/>
  <c r="AP102" i="1"/>
  <c r="AP103" i="1"/>
  <c r="AP104" i="1"/>
  <c r="AP105" i="1"/>
  <c r="R5" i="1" l="1"/>
  <c r="AR10" i="1"/>
  <c r="I9" i="5" l="1"/>
  <c r="I11" i="5" s="1"/>
  <c r="I6" i="5"/>
  <c r="I7" i="5" s="1"/>
  <c r="Y11" i="5"/>
  <c r="Y9" i="5"/>
  <c r="V9" i="5"/>
  <c r="V11" i="5" s="1"/>
  <c r="S9" i="5"/>
  <c r="S11" i="5" s="1"/>
  <c r="O9" i="5"/>
  <c r="O11" i="5" s="1"/>
  <c r="L9" i="5"/>
  <c r="L11" i="5" s="1"/>
  <c r="Y6" i="5"/>
  <c r="Y7" i="5" s="1"/>
  <c r="V6" i="5"/>
  <c r="V7" i="5" s="1"/>
  <c r="S6" i="5"/>
  <c r="S7" i="5" s="1"/>
  <c r="O6" i="5"/>
  <c r="O7" i="5" s="1"/>
  <c r="L6" i="5"/>
  <c r="L7" i="5" s="1"/>
  <c r="I12" i="5" l="1"/>
  <c r="S12" i="5"/>
  <c r="O12" i="5"/>
  <c r="Y12" i="5"/>
  <c r="V12" i="5"/>
  <c r="L12" i="5"/>
  <c r="AR20" i="1" l="1"/>
  <c r="AR6" i="1" l="1"/>
  <c r="AS6" i="1"/>
  <c r="AT6" i="1"/>
  <c r="AU6" i="1"/>
  <c r="AV6" i="1"/>
  <c r="AW6" i="1"/>
  <c r="AX6" i="1"/>
  <c r="AY6" i="1"/>
  <c r="AZ6" i="1"/>
  <c r="AR7" i="1"/>
  <c r="AS7" i="1"/>
  <c r="AT7" i="1"/>
  <c r="AU7" i="1"/>
  <c r="AV7" i="1"/>
  <c r="AW7" i="1"/>
  <c r="AX7" i="1"/>
  <c r="AY7" i="1"/>
  <c r="AZ7" i="1"/>
  <c r="AR8" i="1"/>
  <c r="AS8" i="1"/>
  <c r="AT8" i="1"/>
  <c r="AU8" i="1"/>
  <c r="AV8" i="1"/>
  <c r="AW8" i="1"/>
  <c r="AX8" i="1"/>
  <c r="AY8" i="1"/>
  <c r="AZ8" i="1"/>
  <c r="AR9" i="1"/>
  <c r="AS9" i="1"/>
  <c r="AT9" i="1"/>
  <c r="AU9" i="1"/>
  <c r="AV9" i="1"/>
  <c r="AW9" i="1"/>
  <c r="AX9" i="1"/>
  <c r="AY9" i="1"/>
  <c r="AZ9" i="1"/>
  <c r="AS10" i="1"/>
  <c r="AT10" i="1"/>
  <c r="AU10" i="1"/>
  <c r="AV10" i="1"/>
  <c r="AW10" i="1"/>
  <c r="AX10" i="1"/>
  <c r="AY10" i="1"/>
  <c r="AZ10" i="1"/>
  <c r="AR11" i="1"/>
  <c r="AS11" i="1"/>
  <c r="AT11" i="1"/>
  <c r="AU11" i="1"/>
  <c r="AV11" i="1"/>
  <c r="AW11" i="1"/>
  <c r="AX11" i="1"/>
  <c r="AY11" i="1"/>
  <c r="AZ11" i="1"/>
  <c r="AR12" i="1"/>
  <c r="AS12" i="1"/>
  <c r="AT12" i="1"/>
  <c r="AU12" i="1"/>
  <c r="AV12" i="1"/>
  <c r="AW12" i="1"/>
  <c r="AX12" i="1"/>
  <c r="AY12" i="1"/>
  <c r="AZ12" i="1"/>
  <c r="AR13" i="1"/>
  <c r="AS13" i="1"/>
  <c r="AT13" i="1"/>
  <c r="AU13" i="1"/>
  <c r="AV13" i="1"/>
  <c r="AW13" i="1"/>
  <c r="AX13" i="1"/>
  <c r="AY13" i="1"/>
  <c r="AZ13" i="1"/>
  <c r="AR14" i="1"/>
  <c r="AS14" i="1"/>
  <c r="AT14" i="1"/>
  <c r="AU14" i="1"/>
  <c r="AV14" i="1"/>
  <c r="AW14" i="1"/>
  <c r="AX14" i="1"/>
  <c r="AY14" i="1"/>
  <c r="AZ14" i="1"/>
  <c r="AR15" i="1"/>
  <c r="AS15" i="1"/>
  <c r="AT15" i="1"/>
  <c r="AU15" i="1"/>
  <c r="AV15" i="1"/>
  <c r="AW15" i="1"/>
  <c r="AX15" i="1"/>
  <c r="AY15" i="1"/>
  <c r="AZ15" i="1"/>
  <c r="AR16" i="1"/>
  <c r="AS16" i="1"/>
  <c r="AT16" i="1"/>
  <c r="AU16" i="1"/>
  <c r="AV16" i="1"/>
  <c r="AW16" i="1"/>
  <c r="AX16" i="1"/>
  <c r="AY16" i="1"/>
  <c r="AZ16" i="1"/>
  <c r="AR17" i="1"/>
  <c r="AS17" i="1"/>
  <c r="AT17" i="1"/>
  <c r="AU17" i="1"/>
  <c r="AV17" i="1"/>
  <c r="AW17" i="1"/>
  <c r="AX17" i="1"/>
  <c r="AY17" i="1"/>
  <c r="AZ17" i="1"/>
  <c r="AR18" i="1"/>
  <c r="AS18" i="1"/>
  <c r="AT18" i="1"/>
  <c r="AU18" i="1"/>
  <c r="AV18" i="1"/>
  <c r="AW18" i="1"/>
  <c r="AX18" i="1"/>
  <c r="AY18" i="1"/>
  <c r="AZ18" i="1"/>
  <c r="AR19" i="1"/>
  <c r="AS19" i="1"/>
  <c r="AT19" i="1"/>
  <c r="AU19" i="1"/>
  <c r="AV19" i="1"/>
  <c r="AW19" i="1"/>
  <c r="AX19" i="1"/>
  <c r="AY19" i="1"/>
  <c r="AZ19" i="1"/>
  <c r="AS20" i="1"/>
  <c r="AT20" i="1"/>
  <c r="AU20" i="1"/>
  <c r="AV20" i="1"/>
  <c r="AW20" i="1"/>
  <c r="AX20" i="1"/>
  <c r="AY20" i="1"/>
  <c r="AZ20" i="1"/>
  <c r="AR21" i="1"/>
  <c r="AS21" i="1"/>
  <c r="AT21" i="1"/>
  <c r="AU21" i="1"/>
  <c r="AV21" i="1"/>
  <c r="AW21" i="1"/>
  <c r="AX21" i="1"/>
  <c r="AY21" i="1"/>
  <c r="AZ21" i="1"/>
  <c r="AR22" i="1"/>
  <c r="AS22" i="1"/>
  <c r="AT22" i="1"/>
  <c r="AU22" i="1"/>
  <c r="AV22" i="1"/>
  <c r="AW22" i="1"/>
  <c r="AX22" i="1"/>
  <c r="AY22" i="1"/>
  <c r="AZ22" i="1"/>
  <c r="AR23" i="1"/>
  <c r="AS23" i="1"/>
  <c r="AT23" i="1"/>
  <c r="AU23" i="1"/>
  <c r="AV23" i="1"/>
  <c r="AW23" i="1"/>
  <c r="AX23" i="1"/>
  <c r="AY23" i="1"/>
  <c r="AZ23" i="1"/>
  <c r="AR24" i="1"/>
  <c r="AS24" i="1"/>
  <c r="AT24" i="1"/>
  <c r="AU24" i="1"/>
  <c r="AV24" i="1"/>
  <c r="AW24" i="1"/>
  <c r="AX24" i="1"/>
  <c r="AY24" i="1"/>
  <c r="AZ24" i="1"/>
  <c r="AR25" i="1"/>
  <c r="AS25" i="1"/>
  <c r="AT25" i="1"/>
  <c r="AU25" i="1"/>
  <c r="AV25" i="1"/>
  <c r="AW25" i="1"/>
  <c r="AX25" i="1"/>
  <c r="AY25" i="1"/>
  <c r="AZ25" i="1"/>
  <c r="AR26" i="1"/>
  <c r="AS26" i="1"/>
  <c r="AT26" i="1"/>
  <c r="AU26" i="1"/>
  <c r="AV26" i="1"/>
  <c r="AW26" i="1"/>
  <c r="AX26" i="1"/>
  <c r="AY26" i="1"/>
  <c r="AZ26" i="1"/>
  <c r="AR27" i="1"/>
  <c r="AS27" i="1"/>
  <c r="AT27" i="1"/>
  <c r="AU27" i="1"/>
  <c r="AV27" i="1"/>
  <c r="AW27" i="1"/>
  <c r="AX27" i="1"/>
  <c r="AY27" i="1"/>
  <c r="AZ27" i="1"/>
  <c r="AR28" i="1"/>
  <c r="AS28" i="1"/>
  <c r="AT28" i="1"/>
  <c r="AU28" i="1"/>
  <c r="AV28" i="1"/>
  <c r="AW28" i="1"/>
  <c r="AX28" i="1"/>
  <c r="AY28" i="1"/>
  <c r="AZ28" i="1"/>
  <c r="AR29" i="1"/>
  <c r="AS29" i="1"/>
  <c r="AT29" i="1"/>
  <c r="AU29" i="1"/>
  <c r="AV29" i="1"/>
  <c r="AW29" i="1"/>
  <c r="AX29" i="1"/>
  <c r="AY29" i="1"/>
  <c r="AZ29" i="1"/>
  <c r="AR30" i="1"/>
  <c r="AS30" i="1"/>
  <c r="AT30" i="1"/>
  <c r="AU30" i="1"/>
  <c r="AV30" i="1"/>
  <c r="AW30" i="1"/>
  <c r="AX30" i="1"/>
  <c r="AY30" i="1"/>
  <c r="AZ30" i="1"/>
  <c r="AR31" i="1"/>
  <c r="AS31" i="1"/>
  <c r="AT31" i="1"/>
  <c r="AU31" i="1"/>
  <c r="AV31" i="1"/>
  <c r="AW31" i="1"/>
  <c r="AX31" i="1"/>
  <c r="AY31" i="1"/>
  <c r="AZ31" i="1"/>
  <c r="AR32" i="1"/>
  <c r="AS32" i="1"/>
  <c r="AT32" i="1"/>
  <c r="AU32" i="1"/>
  <c r="AV32" i="1"/>
  <c r="AW32" i="1"/>
  <c r="AX32" i="1"/>
  <c r="AY32" i="1"/>
  <c r="AZ32" i="1"/>
  <c r="AR33" i="1"/>
  <c r="AS33" i="1"/>
  <c r="AT33" i="1"/>
  <c r="AU33" i="1"/>
  <c r="AV33" i="1"/>
  <c r="AW33" i="1"/>
  <c r="AX33" i="1"/>
  <c r="AY33" i="1"/>
  <c r="AZ33" i="1"/>
  <c r="AR34" i="1"/>
  <c r="AS34" i="1"/>
  <c r="AT34" i="1"/>
  <c r="AU34" i="1"/>
  <c r="AV34" i="1"/>
  <c r="AW34" i="1"/>
  <c r="AX34" i="1"/>
  <c r="AY34" i="1"/>
  <c r="AZ34" i="1"/>
  <c r="AR35" i="1"/>
  <c r="AS35" i="1"/>
  <c r="AT35" i="1"/>
  <c r="AU35" i="1"/>
  <c r="AV35" i="1"/>
  <c r="AW35" i="1"/>
  <c r="AX35" i="1"/>
  <c r="AY35" i="1"/>
  <c r="AZ35" i="1"/>
  <c r="AR36" i="1"/>
  <c r="AS36" i="1"/>
  <c r="AT36" i="1"/>
  <c r="AU36" i="1"/>
  <c r="AV36" i="1"/>
  <c r="AW36" i="1"/>
  <c r="AX36" i="1"/>
  <c r="AY36" i="1"/>
  <c r="AZ36" i="1"/>
  <c r="AR37" i="1"/>
  <c r="AS37" i="1"/>
  <c r="AT37" i="1"/>
  <c r="AU37" i="1"/>
  <c r="AV37" i="1"/>
  <c r="AW37" i="1"/>
  <c r="AX37" i="1"/>
  <c r="AY37" i="1"/>
  <c r="AZ37" i="1"/>
  <c r="AR38" i="1"/>
  <c r="AS38" i="1"/>
  <c r="AT38" i="1"/>
  <c r="AU38" i="1"/>
  <c r="AV38" i="1"/>
  <c r="AW38" i="1"/>
  <c r="AX38" i="1"/>
  <c r="AY38" i="1"/>
  <c r="AZ38" i="1"/>
  <c r="AR39" i="1"/>
  <c r="AS39" i="1"/>
  <c r="AT39" i="1"/>
  <c r="AU39" i="1"/>
  <c r="AV39" i="1"/>
  <c r="AW39" i="1"/>
  <c r="AX39" i="1"/>
  <c r="AY39" i="1"/>
  <c r="AZ39" i="1"/>
  <c r="AR40" i="1"/>
  <c r="AS40" i="1"/>
  <c r="AT40" i="1"/>
  <c r="AU40" i="1"/>
  <c r="AV40" i="1"/>
  <c r="AW40" i="1"/>
  <c r="AX40" i="1"/>
  <c r="AY40" i="1"/>
  <c r="AZ40" i="1"/>
  <c r="AR41" i="1"/>
  <c r="AS41" i="1"/>
  <c r="AT41" i="1"/>
  <c r="AU41" i="1"/>
  <c r="AV41" i="1"/>
  <c r="AW41" i="1"/>
  <c r="AX41" i="1"/>
  <c r="AY41" i="1"/>
  <c r="AZ41" i="1"/>
  <c r="AR42" i="1"/>
  <c r="AS42" i="1"/>
  <c r="AT42" i="1"/>
  <c r="AU42" i="1"/>
  <c r="AV42" i="1"/>
  <c r="AW42" i="1"/>
  <c r="AX42" i="1"/>
  <c r="AY42" i="1"/>
  <c r="AZ42" i="1"/>
  <c r="AR43" i="1"/>
  <c r="AS43" i="1"/>
  <c r="AT43" i="1"/>
  <c r="AU43" i="1"/>
  <c r="AV43" i="1"/>
  <c r="AW43" i="1"/>
  <c r="AX43" i="1"/>
  <c r="AY43" i="1"/>
  <c r="AZ43" i="1"/>
  <c r="AR44" i="1"/>
  <c r="AS44" i="1"/>
  <c r="AT44" i="1"/>
  <c r="AU44" i="1"/>
  <c r="AV44" i="1"/>
  <c r="AW44" i="1"/>
  <c r="AX44" i="1"/>
  <c r="AY44" i="1"/>
  <c r="AZ44" i="1"/>
  <c r="AR45" i="1"/>
  <c r="AS45" i="1"/>
  <c r="AT45" i="1"/>
  <c r="AU45" i="1"/>
  <c r="AV45" i="1"/>
  <c r="AW45" i="1"/>
  <c r="AX45" i="1"/>
  <c r="AY45" i="1"/>
  <c r="AZ45" i="1"/>
  <c r="AR46" i="1"/>
  <c r="AS46" i="1"/>
  <c r="AT46" i="1"/>
  <c r="AU46" i="1"/>
  <c r="AV46" i="1"/>
  <c r="AW46" i="1"/>
  <c r="AX46" i="1"/>
  <c r="AY46" i="1"/>
  <c r="AZ46" i="1"/>
  <c r="AR47" i="1"/>
  <c r="AS47" i="1"/>
  <c r="AT47" i="1"/>
  <c r="AU47" i="1"/>
  <c r="AV47" i="1"/>
  <c r="AW47" i="1"/>
  <c r="AX47" i="1"/>
  <c r="AY47" i="1"/>
  <c r="AZ47" i="1"/>
  <c r="AR48" i="1"/>
  <c r="AS48" i="1"/>
  <c r="AT48" i="1"/>
  <c r="AU48" i="1"/>
  <c r="AV48" i="1"/>
  <c r="AW48" i="1"/>
  <c r="AX48" i="1"/>
  <c r="AY48" i="1"/>
  <c r="AZ48" i="1"/>
  <c r="AR49" i="1"/>
  <c r="AS49" i="1"/>
  <c r="AT49" i="1"/>
  <c r="AU49" i="1"/>
  <c r="AV49" i="1"/>
  <c r="AW49" i="1"/>
  <c r="AX49" i="1"/>
  <c r="AY49" i="1"/>
  <c r="AZ49" i="1"/>
  <c r="AR50" i="1"/>
  <c r="AS50" i="1"/>
  <c r="AT50" i="1"/>
  <c r="AU50" i="1"/>
  <c r="AV50" i="1"/>
  <c r="AW50" i="1"/>
  <c r="AX50" i="1"/>
  <c r="AY50" i="1"/>
  <c r="AZ50" i="1"/>
  <c r="AR51" i="1"/>
  <c r="AS51" i="1"/>
  <c r="AT51" i="1"/>
  <c r="AU51" i="1"/>
  <c r="AV51" i="1"/>
  <c r="AW51" i="1"/>
  <c r="AX51" i="1"/>
  <c r="AY51" i="1"/>
  <c r="AZ51" i="1"/>
  <c r="AR52" i="1"/>
  <c r="AS52" i="1"/>
  <c r="AT52" i="1"/>
  <c r="AU52" i="1"/>
  <c r="AV52" i="1"/>
  <c r="AW52" i="1"/>
  <c r="AX52" i="1"/>
  <c r="AY52" i="1"/>
  <c r="AZ52" i="1"/>
  <c r="AR53" i="1"/>
  <c r="AS53" i="1"/>
  <c r="AT53" i="1"/>
  <c r="AU53" i="1"/>
  <c r="AV53" i="1"/>
  <c r="AW53" i="1"/>
  <c r="AX53" i="1"/>
  <c r="AY53" i="1"/>
  <c r="AZ53" i="1"/>
  <c r="AR54" i="1"/>
  <c r="AS54" i="1"/>
  <c r="AT54" i="1"/>
  <c r="AU54" i="1"/>
  <c r="AV54" i="1"/>
  <c r="AW54" i="1"/>
  <c r="AX54" i="1"/>
  <c r="AY54" i="1"/>
  <c r="AZ54" i="1"/>
  <c r="AR55" i="1"/>
  <c r="AS55" i="1"/>
  <c r="AT55" i="1"/>
  <c r="AU55" i="1"/>
  <c r="AV55" i="1"/>
  <c r="AW55" i="1"/>
  <c r="AX55" i="1"/>
  <c r="AY55" i="1"/>
  <c r="AZ55" i="1"/>
  <c r="AR56" i="1"/>
  <c r="AS56" i="1"/>
  <c r="AT56" i="1"/>
  <c r="AU56" i="1"/>
  <c r="AV56" i="1"/>
  <c r="AW56" i="1"/>
  <c r="AX56" i="1"/>
  <c r="AY56" i="1"/>
  <c r="AZ56" i="1"/>
  <c r="AR57" i="1"/>
  <c r="AS57" i="1"/>
  <c r="AT57" i="1"/>
  <c r="AU57" i="1"/>
  <c r="AV57" i="1"/>
  <c r="AW57" i="1"/>
  <c r="AX57" i="1"/>
  <c r="AY57" i="1"/>
  <c r="AZ57" i="1"/>
  <c r="AR58" i="1"/>
  <c r="AS58" i="1"/>
  <c r="AT58" i="1"/>
  <c r="AU58" i="1"/>
  <c r="AV58" i="1"/>
  <c r="AW58" i="1"/>
  <c r="AX58" i="1"/>
  <c r="AY58" i="1"/>
  <c r="AZ58" i="1"/>
  <c r="AR59" i="1"/>
  <c r="AS59" i="1"/>
  <c r="AT59" i="1"/>
  <c r="AU59" i="1"/>
  <c r="AV59" i="1"/>
  <c r="AW59" i="1"/>
  <c r="AX59" i="1"/>
  <c r="AY59" i="1"/>
  <c r="AZ59" i="1"/>
  <c r="AR60" i="1"/>
  <c r="AS60" i="1"/>
  <c r="AT60" i="1"/>
  <c r="AU60" i="1"/>
  <c r="AV60" i="1"/>
  <c r="AW60" i="1"/>
  <c r="AX60" i="1"/>
  <c r="AY60" i="1"/>
  <c r="AZ60" i="1"/>
  <c r="AR61" i="1"/>
  <c r="AS61" i="1"/>
  <c r="AT61" i="1"/>
  <c r="AU61" i="1"/>
  <c r="AV61" i="1"/>
  <c r="AW61" i="1"/>
  <c r="AX61" i="1"/>
  <c r="AY61" i="1"/>
  <c r="AZ61" i="1"/>
  <c r="AR62" i="1"/>
  <c r="AS62" i="1"/>
  <c r="AT62" i="1"/>
  <c r="AU62" i="1"/>
  <c r="AV62" i="1"/>
  <c r="AW62" i="1"/>
  <c r="AX62" i="1"/>
  <c r="AY62" i="1"/>
  <c r="AZ62" i="1"/>
  <c r="AR63" i="1"/>
  <c r="AS63" i="1"/>
  <c r="AT63" i="1"/>
  <c r="AU63" i="1"/>
  <c r="AV63" i="1"/>
  <c r="AW63" i="1"/>
  <c r="AX63" i="1"/>
  <c r="AY63" i="1"/>
  <c r="AZ63" i="1"/>
  <c r="AR64" i="1"/>
  <c r="AS64" i="1"/>
  <c r="AT64" i="1"/>
  <c r="AU64" i="1"/>
  <c r="AV64" i="1"/>
  <c r="AW64" i="1"/>
  <c r="AX64" i="1"/>
  <c r="AY64" i="1"/>
  <c r="AZ64" i="1"/>
  <c r="AR65" i="1"/>
  <c r="AS65" i="1"/>
  <c r="AT65" i="1"/>
  <c r="AU65" i="1"/>
  <c r="AV65" i="1"/>
  <c r="AW65" i="1"/>
  <c r="AX65" i="1"/>
  <c r="AY65" i="1"/>
  <c r="AZ65" i="1"/>
  <c r="AR66" i="1"/>
  <c r="AS66" i="1"/>
  <c r="AT66" i="1"/>
  <c r="AU66" i="1"/>
  <c r="AV66" i="1"/>
  <c r="AW66" i="1"/>
  <c r="AX66" i="1"/>
  <c r="AY66" i="1"/>
  <c r="AZ66" i="1"/>
  <c r="AR67" i="1"/>
  <c r="AS67" i="1"/>
  <c r="AT67" i="1"/>
  <c r="AU67" i="1"/>
  <c r="AV67" i="1"/>
  <c r="AW67" i="1"/>
  <c r="AX67" i="1"/>
  <c r="AY67" i="1"/>
  <c r="AZ67" i="1"/>
  <c r="AR68" i="1"/>
  <c r="AS68" i="1"/>
  <c r="AT68" i="1"/>
  <c r="AU68" i="1"/>
  <c r="AV68" i="1"/>
  <c r="AW68" i="1"/>
  <c r="AX68" i="1"/>
  <c r="AY68" i="1"/>
  <c r="AZ68" i="1"/>
  <c r="AR69" i="1"/>
  <c r="AS69" i="1"/>
  <c r="AT69" i="1"/>
  <c r="AU69" i="1"/>
  <c r="AV69" i="1"/>
  <c r="AW69" i="1"/>
  <c r="AX69" i="1"/>
  <c r="AY69" i="1"/>
  <c r="AZ69" i="1"/>
  <c r="AR70" i="1"/>
  <c r="AS70" i="1"/>
  <c r="AT70" i="1"/>
  <c r="AU70" i="1"/>
  <c r="AV70" i="1"/>
  <c r="AW70" i="1"/>
  <c r="AX70" i="1"/>
  <c r="AY70" i="1"/>
  <c r="AZ70" i="1"/>
  <c r="AR71" i="1"/>
  <c r="AS71" i="1"/>
  <c r="AT71" i="1"/>
  <c r="AU71" i="1"/>
  <c r="AV71" i="1"/>
  <c r="AW71" i="1"/>
  <c r="AX71" i="1"/>
  <c r="AY71" i="1"/>
  <c r="AZ71" i="1"/>
  <c r="AR72" i="1"/>
  <c r="AS72" i="1"/>
  <c r="AT72" i="1"/>
  <c r="AU72" i="1"/>
  <c r="AV72" i="1"/>
  <c r="AW72" i="1"/>
  <c r="AX72" i="1"/>
  <c r="AY72" i="1"/>
  <c r="AZ72" i="1"/>
  <c r="AR73" i="1"/>
  <c r="AS73" i="1"/>
  <c r="AT73" i="1"/>
  <c r="AU73" i="1"/>
  <c r="AV73" i="1"/>
  <c r="AW73" i="1"/>
  <c r="AX73" i="1"/>
  <c r="AY73" i="1"/>
  <c r="AZ73" i="1"/>
  <c r="AR74" i="1"/>
  <c r="AS74" i="1"/>
  <c r="AT74" i="1"/>
  <c r="AU74" i="1"/>
  <c r="AV74" i="1"/>
  <c r="AW74" i="1"/>
  <c r="AX74" i="1"/>
  <c r="AY74" i="1"/>
  <c r="AZ74" i="1"/>
  <c r="AR75" i="1"/>
  <c r="AS75" i="1"/>
  <c r="AT75" i="1"/>
  <c r="AU75" i="1"/>
  <c r="AV75" i="1"/>
  <c r="AW75" i="1"/>
  <c r="AX75" i="1"/>
  <c r="AY75" i="1"/>
  <c r="AZ75" i="1"/>
  <c r="AR76" i="1"/>
  <c r="AS76" i="1"/>
  <c r="AT76" i="1"/>
  <c r="AU76" i="1"/>
  <c r="AV76" i="1"/>
  <c r="AW76" i="1"/>
  <c r="AX76" i="1"/>
  <c r="AY76" i="1"/>
  <c r="AZ76" i="1"/>
  <c r="AR77" i="1"/>
  <c r="AS77" i="1"/>
  <c r="AT77" i="1"/>
  <c r="AU77" i="1"/>
  <c r="AV77" i="1"/>
  <c r="AW77" i="1"/>
  <c r="AX77" i="1"/>
  <c r="AY77" i="1"/>
  <c r="AZ77" i="1"/>
  <c r="AR78" i="1"/>
  <c r="AS78" i="1"/>
  <c r="AT78" i="1"/>
  <c r="AU78" i="1"/>
  <c r="AV78" i="1"/>
  <c r="AW78" i="1"/>
  <c r="AX78" i="1"/>
  <c r="AY78" i="1"/>
  <c r="AZ78" i="1"/>
  <c r="AR79" i="1"/>
  <c r="AS79" i="1"/>
  <c r="AT79" i="1"/>
  <c r="AU79" i="1"/>
  <c r="AV79" i="1"/>
  <c r="AW79" i="1"/>
  <c r="AX79" i="1"/>
  <c r="AY79" i="1"/>
  <c r="AZ79" i="1"/>
  <c r="AR80" i="1"/>
  <c r="AS80" i="1"/>
  <c r="AT80" i="1"/>
  <c r="AU80" i="1"/>
  <c r="AV80" i="1"/>
  <c r="AW80" i="1"/>
  <c r="AX80" i="1"/>
  <c r="AY80" i="1"/>
  <c r="AZ80" i="1"/>
  <c r="AR81" i="1"/>
  <c r="AS81" i="1"/>
  <c r="AT81" i="1"/>
  <c r="AU81" i="1"/>
  <c r="AV81" i="1"/>
  <c r="AW81" i="1"/>
  <c r="AX81" i="1"/>
  <c r="AY81" i="1"/>
  <c r="AZ81" i="1"/>
  <c r="AR82" i="1"/>
  <c r="AS82" i="1"/>
  <c r="AT82" i="1"/>
  <c r="AU82" i="1"/>
  <c r="AV82" i="1"/>
  <c r="AW82" i="1"/>
  <c r="AX82" i="1"/>
  <c r="AY82" i="1"/>
  <c r="AZ82" i="1"/>
  <c r="AR83" i="1"/>
  <c r="AS83" i="1"/>
  <c r="AT83" i="1"/>
  <c r="AU83" i="1"/>
  <c r="AV83" i="1"/>
  <c r="AW83" i="1"/>
  <c r="AX83" i="1"/>
  <c r="AY83" i="1"/>
  <c r="AZ83" i="1"/>
  <c r="AR84" i="1"/>
  <c r="AS84" i="1"/>
  <c r="AT84" i="1"/>
  <c r="AU84" i="1"/>
  <c r="AV84" i="1"/>
  <c r="AW84" i="1"/>
  <c r="AX84" i="1"/>
  <c r="AY84" i="1"/>
  <c r="AZ84" i="1"/>
  <c r="AR85" i="1"/>
  <c r="AS85" i="1"/>
  <c r="AT85" i="1"/>
  <c r="AU85" i="1"/>
  <c r="AV85" i="1"/>
  <c r="AW85" i="1"/>
  <c r="AX85" i="1"/>
  <c r="AY85" i="1"/>
  <c r="AZ85" i="1"/>
  <c r="AR86" i="1"/>
  <c r="AS86" i="1"/>
  <c r="AT86" i="1"/>
  <c r="AU86" i="1"/>
  <c r="AV86" i="1"/>
  <c r="AW86" i="1"/>
  <c r="AX86" i="1"/>
  <c r="AY86" i="1"/>
  <c r="AZ86" i="1"/>
  <c r="AR87" i="1"/>
  <c r="AS87" i="1"/>
  <c r="AT87" i="1"/>
  <c r="AU87" i="1"/>
  <c r="AV87" i="1"/>
  <c r="AW87" i="1"/>
  <c r="AX87" i="1"/>
  <c r="AY87" i="1"/>
  <c r="AZ87" i="1"/>
  <c r="AR88" i="1"/>
  <c r="AS88" i="1"/>
  <c r="AT88" i="1"/>
  <c r="AU88" i="1"/>
  <c r="AV88" i="1"/>
  <c r="AW88" i="1"/>
  <c r="AX88" i="1"/>
  <c r="AY88" i="1"/>
  <c r="AZ88" i="1"/>
  <c r="AR89" i="1"/>
  <c r="AS89" i="1"/>
  <c r="AT89" i="1"/>
  <c r="AU89" i="1"/>
  <c r="AV89" i="1"/>
  <c r="AW89" i="1"/>
  <c r="AX89" i="1"/>
  <c r="AY89" i="1"/>
  <c r="AZ89" i="1"/>
  <c r="AR90" i="1"/>
  <c r="AS90" i="1"/>
  <c r="AT90" i="1"/>
  <c r="AU90" i="1"/>
  <c r="AV90" i="1"/>
  <c r="AW90" i="1"/>
  <c r="AX90" i="1"/>
  <c r="AY90" i="1"/>
  <c r="AZ90" i="1"/>
  <c r="AR91" i="1"/>
  <c r="AS91" i="1"/>
  <c r="AT91" i="1"/>
  <c r="AU91" i="1"/>
  <c r="AV91" i="1"/>
  <c r="AW91" i="1"/>
  <c r="AX91" i="1"/>
  <c r="AY91" i="1"/>
  <c r="AZ91" i="1"/>
  <c r="AR92" i="1"/>
  <c r="AS92" i="1"/>
  <c r="AT92" i="1"/>
  <c r="AU92" i="1"/>
  <c r="AV92" i="1"/>
  <c r="AW92" i="1"/>
  <c r="AX92" i="1"/>
  <c r="AY92" i="1"/>
  <c r="AZ92" i="1"/>
  <c r="AR93" i="1"/>
  <c r="AS93" i="1"/>
  <c r="AT93" i="1"/>
  <c r="AU93" i="1"/>
  <c r="AV93" i="1"/>
  <c r="AW93" i="1"/>
  <c r="AX93" i="1"/>
  <c r="AY93" i="1"/>
  <c r="AZ93" i="1"/>
  <c r="AR94" i="1"/>
  <c r="AS94" i="1"/>
  <c r="AT94" i="1"/>
  <c r="AU94" i="1"/>
  <c r="AV94" i="1"/>
  <c r="AW94" i="1"/>
  <c r="AX94" i="1"/>
  <c r="AY94" i="1"/>
  <c r="AZ94" i="1"/>
  <c r="AR95" i="1"/>
  <c r="AS95" i="1"/>
  <c r="AT95" i="1"/>
  <c r="AU95" i="1"/>
  <c r="AV95" i="1"/>
  <c r="AW95" i="1"/>
  <c r="AX95" i="1"/>
  <c r="AY95" i="1"/>
  <c r="AZ95" i="1"/>
  <c r="AR96" i="1"/>
  <c r="AS96" i="1"/>
  <c r="AT96" i="1"/>
  <c r="AU96" i="1"/>
  <c r="AV96" i="1"/>
  <c r="AW96" i="1"/>
  <c r="AX96" i="1"/>
  <c r="AY96" i="1"/>
  <c r="AZ96" i="1"/>
  <c r="AR97" i="1"/>
  <c r="AS97" i="1"/>
  <c r="AT97" i="1"/>
  <c r="AU97" i="1"/>
  <c r="AV97" i="1"/>
  <c r="AW97" i="1"/>
  <c r="AX97" i="1"/>
  <c r="AY97" i="1"/>
  <c r="AZ97" i="1"/>
  <c r="AR98" i="1"/>
  <c r="AS98" i="1"/>
  <c r="AT98" i="1"/>
  <c r="AU98" i="1"/>
  <c r="AV98" i="1"/>
  <c r="AW98" i="1"/>
  <c r="AX98" i="1"/>
  <c r="AY98" i="1"/>
  <c r="AZ98" i="1"/>
  <c r="AR99" i="1"/>
  <c r="AS99" i="1"/>
  <c r="AT99" i="1"/>
  <c r="AU99" i="1"/>
  <c r="AV99" i="1"/>
  <c r="AW99" i="1"/>
  <c r="AX99" i="1"/>
  <c r="AY99" i="1"/>
  <c r="AZ99" i="1"/>
  <c r="AR100" i="1"/>
  <c r="AS100" i="1"/>
  <c r="AT100" i="1"/>
  <c r="AU100" i="1"/>
  <c r="AV100" i="1"/>
  <c r="AW100" i="1"/>
  <c r="AX100" i="1"/>
  <c r="AY100" i="1"/>
  <c r="AZ100" i="1"/>
  <c r="AR101" i="1"/>
  <c r="AS101" i="1"/>
  <c r="AT101" i="1"/>
  <c r="AU101" i="1"/>
  <c r="AV101" i="1"/>
  <c r="AW101" i="1"/>
  <c r="AX101" i="1"/>
  <c r="AY101" i="1"/>
  <c r="AZ101" i="1"/>
  <c r="AR102" i="1"/>
  <c r="AS102" i="1"/>
  <c r="AT102" i="1"/>
  <c r="AU102" i="1"/>
  <c r="AV102" i="1"/>
  <c r="AW102" i="1"/>
  <c r="AX102" i="1"/>
  <c r="AY102" i="1"/>
  <c r="AZ102" i="1"/>
  <c r="AR103" i="1"/>
  <c r="AS103" i="1"/>
  <c r="AT103" i="1"/>
  <c r="AU103" i="1"/>
  <c r="AV103" i="1"/>
  <c r="AW103" i="1"/>
  <c r="AX103" i="1"/>
  <c r="AY103" i="1"/>
  <c r="AZ103" i="1"/>
  <c r="AR104" i="1"/>
  <c r="AS104" i="1"/>
  <c r="AT104" i="1"/>
  <c r="AU104" i="1"/>
  <c r="AV104" i="1"/>
  <c r="AW104" i="1"/>
  <c r="AX104" i="1"/>
  <c r="AY104" i="1"/>
  <c r="AZ104" i="1"/>
  <c r="AR105" i="1"/>
  <c r="AS105" i="1"/>
  <c r="AT105" i="1"/>
  <c r="AU105" i="1"/>
  <c r="AV105" i="1"/>
  <c r="AW105" i="1"/>
  <c r="AX105" i="1"/>
  <c r="AY105" i="1"/>
  <c r="AZ105" i="1"/>
  <c r="Y5" i="1"/>
  <c r="AU5" i="1"/>
  <c r="AV5" i="1"/>
  <c r="AW5" i="1"/>
  <c r="AR5" i="1"/>
  <c r="AS5" i="1"/>
  <c r="AT5" i="1"/>
  <c r="AX5" i="1"/>
  <c r="AY5" i="1"/>
  <c r="AZ5" i="1"/>
  <c r="BC57" i="1" l="1"/>
  <c r="BC81" i="1"/>
  <c r="BB24" i="1"/>
  <c r="BA96" i="1"/>
  <c r="BC8" i="1"/>
  <c r="BB103" i="1"/>
  <c r="BB74" i="1"/>
  <c r="BC92" i="1"/>
  <c r="BB87" i="1"/>
  <c r="BC62" i="1"/>
  <c r="BC27" i="1"/>
  <c r="BC105" i="1"/>
  <c r="BC98" i="1"/>
  <c r="BB97" i="1"/>
  <c r="BB96" i="1"/>
  <c r="BC95" i="1"/>
  <c r="BA95" i="1"/>
  <c r="BA93" i="1"/>
  <c r="BB92" i="1"/>
  <c r="BB90" i="1"/>
  <c r="BC87" i="1"/>
  <c r="BA83" i="1"/>
  <c r="BB82" i="1"/>
  <c r="BC75" i="1"/>
  <c r="BB75" i="1"/>
  <c r="BC73" i="1"/>
  <c r="BB72" i="1"/>
  <c r="BC65" i="1"/>
  <c r="BB32" i="1"/>
  <c r="BA28" i="1"/>
  <c r="BB17" i="1"/>
  <c r="BA14" i="1"/>
  <c r="BC53" i="1"/>
  <c r="BC49" i="1"/>
  <c r="BC45" i="1"/>
  <c r="BC41" i="1"/>
  <c r="BA59" i="1"/>
  <c r="BA6" i="1"/>
  <c r="BB56" i="1"/>
  <c r="BA55" i="1"/>
  <c r="BB40" i="1"/>
  <c r="BA5" i="1"/>
  <c r="BB64" i="1"/>
  <c r="BA13" i="1"/>
  <c r="BB6" i="1"/>
  <c r="BA53" i="1"/>
  <c r="BA45" i="1"/>
  <c r="BA104" i="1"/>
  <c r="BC94" i="1"/>
  <c r="BC85" i="1"/>
  <c r="BB84" i="1"/>
  <c r="BA84" i="1"/>
  <c r="BC79" i="1"/>
  <c r="BA79" i="1"/>
  <c r="BA75" i="1"/>
  <c r="BA61" i="1"/>
  <c r="BA57" i="1"/>
  <c r="BC56" i="1"/>
  <c r="BC43" i="1"/>
  <c r="BA31" i="1"/>
  <c r="BC29" i="1"/>
  <c r="BA29" i="1"/>
  <c r="BA16" i="1"/>
  <c r="BC14" i="1"/>
  <c r="BC10" i="1"/>
  <c r="BC6" i="1"/>
  <c r="BC5" i="1"/>
  <c r="BC100" i="1"/>
  <c r="BC89" i="1"/>
  <c r="BB86" i="1"/>
  <c r="BA85" i="1"/>
  <c r="BC77" i="1"/>
  <c r="BA71" i="1"/>
  <c r="BC69" i="1"/>
  <c r="BA69" i="1"/>
  <c r="BA67" i="1"/>
  <c r="BA65" i="1"/>
  <c r="BC64" i="1"/>
  <c r="BC60" i="1"/>
  <c r="BC51" i="1"/>
  <c r="BA51" i="1"/>
  <c r="BA47" i="1"/>
  <c r="BA39" i="1"/>
  <c r="BC37" i="1"/>
  <c r="BA37" i="1"/>
  <c r="BC35" i="1"/>
  <c r="BA35" i="1"/>
  <c r="BA33" i="1"/>
  <c r="BC32" i="1"/>
  <c r="BC21" i="1"/>
  <c r="BA21" i="1"/>
  <c r="BA18" i="1"/>
  <c r="BC17" i="1"/>
  <c r="BC16" i="1"/>
  <c r="BC59" i="1"/>
  <c r="BA27" i="1"/>
  <c r="BA25" i="1"/>
  <c r="BC24" i="1"/>
  <c r="BC18" i="1"/>
  <c r="BC12" i="1"/>
  <c r="BA68" i="1"/>
  <c r="BB52" i="1"/>
  <c r="BB48" i="1"/>
  <c r="BB43" i="1"/>
  <c r="BB42" i="1"/>
  <c r="BA36" i="1"/>
  <c r="BB28" i="1"/>
  <c r="BB18" i="1"/>
  <c r="BA100" i="1"/>
  <c r="BB76" i="1"/>
  <c r="BA76" i="1"/>
  <c r="BC61" i="1"/>
  <c r="BA43" i="1"/>
  <c r="BB12" i="1"/>
  <c r="BB11" i="1"/>
  <c r="BA11" i="1"/>
  <c r="BA89" i="1"/>
  <c r="BB5" i="1"/>
  <c r="BC102" i="1"/>
  <c r="BB102" i="1"/>
  <c r="BA101" i="1"/>
  <c r="BB100" i="1"/>
  <c r="BA94" i="1"/>
  <c r="BA92" i="1"/>
  <c r="BB91" i="1"/>
  <c r="BA81" i="1"/>
  <c r="BA77" i="1"/>
  <c r="BC71" i="1"/>
  <c r="BB71" i="1"/>
  <c r="BC67" i="1"/>
  <c r="BB67" i="1"/>
  <c r="BA63" i="1"/>
  <c r="BB50" i="1"/>
  <c r="BA50" i="1"/>
  <c r="BA44" i="1"/>
  <c r="BB41" i="1"/>
  <c r="BC39" i="1"/>
  <c r="BB39" i="1"/>
  <c r="BB35" i="1"/>
  <c r="BB27" i="1"/>
  <c r="BA23" i="1"/>
  <c r="BB20" i="1"/>
  <c r="BA12" i="1"/>
  <c r="BA8" i="1"/>
  <c r="BC97" i="1"/>
  <c r="BA88" i="1"/>
  <c r="BB78" i="1"/>
  <c r="BC63" i="1"/>
  <c r="BB63" i="1"/>
  <c r="BC54" i="1"/>
  <c r="BC52" i="1"/>
  <c r="BB44" i="1"/>
  <c r="BA42" i="1"/>
  <c r="BC78" i="1"/>
  <c r="BC76" i="1"/>
  <c r="BB68" i="1"/>
  <c r="BB66" i="1"/>
  <c r="BA66" i="1"/>
  <c r="BA60" i="1"/>
  <c r="BB59" i="1"/>
  <c r="BC55" i="1"/>
  <c r="BB55" i="1"/>
  <c r="BA49" i="1"/>
  <c r="BC48" i="1"/>
  <c r="BC46" i="1"/>
  <c r="BC44" i="1"/>
  <c r="BB36" i="1"/>
  <c r="BB19" i="1"/>
  <c r="BA19" i="1"/>
  <c r="BC15" i="1"/>
  <c r="BB7" i="1"/>
  <c r="BB99" i="1"/>
  <c r="BB88" i="1"/>
  <c r="BB34" i="1"/>
  <c r="BA34" i="1"/>
  <c r="BC30" i="1"/>
  <c r="BC25" i="1"/>
  <c r="BC23" i="1"/>
  <c r="BB13" i="1"/>
  <c r="BB104" i="1"/>
  <c r="BB101" i="1"/>
  <c r="BC99" i="1"/>
  <c r="BA99" i="1"/>
  <c r="BA98" i="1"/>
  <c r="BC91" i="1"/>
  <c r="BC84" i="1"/>
  <c r="BC82" i="1"/>
  <c r="BC80" i="1"/>
  <c r="BC103" i="1"/>
  <c r="BA103" i="1"/>
  <c r="BA102" i="1"/>
  <c r="BC101" i="1"/>
  <c r="BA97" i="1"/>
  <c r="BC96" i="1"/>
  <c r="BB95" i="1"/>
  <c r="BC93" i="1"/>
  <c r="BA87" i="1"/>
  <c r="BC86" i="1"/>
  <c r="BC83" i="1"/>
  <c r="BB83" i="1"/>
  <c r="BA73" i="1"/>
  <c r="BC72" i="1"/>
  <c r="BC70" i="1"/>
  <c r="BC68" i="1"/>
  <c r="BB60" i="1"/>
  <c r="BB58" i="1"/>
  <c r="BA58" i="1"/>
  <c r="BA52" i="1"/>
  <c r="BB51" i="1"/>
  <c r="BC47" i="1"/>
  <c r="BB47" i="1"/>
  <c r="BA41" i="1"/>
  <c r="BC40" i="1"/>
  <c r="BC38" i="1"/>
  <c r="BC36" i="1"/>
  <c r="BC33" i="1"/>
  <c r="BB33" i="1"/>
  <c r="BC31" i="1"/>
  <c r="BB26" i="1"/>
  <c r="BA26" i="1"/>
  <c r="BC22" i="1"/>
  <c r="BC20" i="1"/>
  <c r="BA10" i="1"/>
  <c r="BC9" i="1"/>
  <c r="BB31" i="1"/>
  <c r="BC28" i="1"/>
  <c r="BB23" i="1"/>
  <c r="BB16" i="1"/>
  <c r="BC13" i="1"/>
  <c r="BB10" i="1"/>
  <c r="BC7" i="1"/>
  <c r="BA7" i="1"/>
  <c r="BA105" i="1"/>
  <c r="BC104" i="1"/>
  <c r="BB98" i="1"/>
  <c r="BB94" i="1"/>
  <c r="BC90" i="1"/>
  <c r="BC88" i="1"/>
  <c r="BB80" i="1"/>
  <c r="BA80" i="1"/>
  <c r="BB79" i="1"/>
  <c r="BC74" i="1"/>
  <c r="BB70" i="1"/>
  <c r="BA70" i="1"/>
  <c r="BB69" i="1"/>
  <c r="BC66" i="1"/>
  <c r="BB62" i="1"/>
  <c r="BA62" i="1"/>
  <c r="BC58" i="1"/>
  <c r="BB54" i="1"/>
  <c r="BA54" i="1"/>
  <c r="BC50" i="1"/>
  <c r="BB46" i="1"/>
  <c r="BA46" i="1"/>
  <c r="BC42" i="1"/>
  <c r="BB38" i="1"/>
  <c r="BA38" i="1"/>
  <c r="BC34" i="1"/>
  <c r="BB30" i="1"/>
  <c r="BA30" i="1"/>
  <c r="BC26" i="1"/>
  <c r="BB22" i="1"/>
  <c r="BA22" i="1"/>
  <c r="BC19" i="1"/>
  <c r="BB15" i="1"/>
  <c r="BA15" i="1"/>
  <c r="BC11" i="1"/>
  <c r="BB9" i="1"/>
  <c r="BA9" i="1"/>
  <c r="BB93" i="1"/>
  <c r="BB105" i="1"/>
  <c r="BA90" i="1"/>
  <c r="BB89" i="1"/>
  <c r="BA86" i="1"/>
  <c r="BB85" i="1"/>
  <c r="BA82" i="1"/>
  <c r="BB81" i="1"/>
  <c r="BA78" i="1"/>
  <c r="BB77" i="1"/>
  <c r="BA74" i="1"/>
  <c r="BB73" i="1"/>
  <c r="BB65" i="1"/>
  <c r="BB57" i="1"/>
  <c r="BB49" i="1"/>
  <c r="BB25" i="1"/>
  <c r="BA91" i="1"/>
  <c r="BA72" i="1"/>
  <c r="BA64" i="1"/>
  <c r="BA56" i="1"/>
  <c r="BA48" i="1"/>
  <c r="BA40" i="1"/>
  <c r="BA32" i="1"/>
  <c r="BA24" i="1"/>
  <c r="BA17" i="1"/>
  <c r="BB61" i="1"/>
  <c r="BB53" i="1"/>
  <c r="BB45" i="1"/>
  <c r="BB37" i="1"/>
  <c r="BB29" i="1"/>
  <c r="BB21" i="1"/>
  <c r="BB14" i="1"/>
  <c r="BB8" i="1"/>
  <c r="BA20" i="1"/>
  <c r="BD96" i="1" l="1"/>
  <c r="BD45" i="1"/>
  <c r="BD24" i="1"/>
  <c r="BD56" i="1"/>
  <c r="BD64" i="1"/>
  <c r="BD91" i="1"/>
  <c r="BD78" i="1"/>
  <c r="BD86" i="1"/>
  <c r="BD6" i="1"/>
  <c r="BD92" i="1"/>
  <c r="BD40" i="1"/>
  <c r="BD35" i="1"/>
  <c r="BD59" i="1"/>
  <c r="BD87" i="1"/>
  <c r="BD39" i="1"/>
  <c r="BD75" i="1"/>
  <c r="BD21" i="1"/>
  <c r="BD53" i="1"/>
  <c r="BD69" i="1"/>
  <c r="BD28" i="1"/>
  <c r="BD14" i="1"/>
  <c r="BD95" i="1"/>
  <c r="BD102" i="1"/>
  <c r="BD5" i="1"/>
  <c r="AG5" i="1" s="1"/>
  <c r="AI5" i="1" s="1"/>
  <c r="BD61" i="1"/>
  <c r="BD85" i="1"/>
  <c r="BD94" i="1"/>
  <c r="BD97" i="1"/>
  <c r="BD13" i="1"/>
  <c r="BD25" i="1"/>
  <c r="BD51" i="1"/>
  <c r="BD71" i="1"/>
  <c r="BD89" i="1"/>
  <c r="BD76" i="1"/>
  <c r="BD67" i="1"/>
  <c r="BD84" i="1"/>
  <c r="BD31" i="1"/>
  <c r="BD27" i="1"/>
  <c r="BD77" i="1"/>
  <c r="BD29" i="1"/>
  <c r="BD8" i="1"/>
  <c r="BD65" i="1"/>
  <c r="BD7" i="1"/>
  <c r="BD23" i="1"/>
  <c r="BD73" i="1"/>
  <c r="BD12" i="1"/>
  <c r="BD36" i="1"/>
  <c r="BD37" i="1"/>
  <c r="BD79" i="1"/>
  <c r="BD103" i="1"/>
  <c r="BD55" i="1"/>
  <c r="BD18" i="1"/>
  <c r="BD43" i="1"/>
  <c r="BD19" i="1"/>
  <c r="BD50" i="1"/>
  <c r="BD32" i="1"/>
  <c r="BD49" i="1"/>
  <c r="BD17" i="1"/>
  <c r="BD57" i="1"/>
  <c r="BD82" i="1"/>
  <c r="BD11" i="1"/>
  <c r="BD16" i="1"/>
  <c r="BD33" i="1"/>
  <c r="BD41" i="1"/>
  <c r="BD52" i="1"/>
  <c r="BD83" i="1"/>
  <c r="BD98" i="1"/>
  <c r="BD104" i="1"/>
  <c r="BD66" i="1"/>
  <c r="BD74" i="1"/>
  <c r="BD81" i="1"/>
  <c r="BD9" i="1"/>
  <c r="BD38" i="1"/>
  <c r="BD105" i="1"/>
  <c r="BD10" i="1"/>
  <c r="BD47" i="1"/>
  <c r="BD34" i="1"/>
  <c r="BD100" i="1"/>
  <c r="BD44" i="1"/>
  <c r="BD20" i="1"/>
  <c r="BD68" i="1"/>
  <c r="BD88" i="1"/>
  <c r="BD22" i="1"/>
  <c r="BD54" i="1"/>
  <c r="BD80" i="1"/>
  <c r="BD63" i="1"/>
  <c r="BD72" i="1"/>
  <c r="BD90" i="1"/>
  <c r="BD93" i="1"/>
  <c r="BD30" i="1"/>
  <c r="BD62" i="1"/>
  <c r="BD70" i="1"/>
  <c r="BD58" i="1"/>
  <c r="BD99" i="1"/>
  <c r="BD60" i="1"/>
  <c r="BD42" i="1"/>
  <c r="BD48" i="1"/>
  <c r="BD15" i="1"/>
  <c r="BD46" i="1"/>
  <c r="BD26" i="1"/>
  <c r="BD101" i="1"/>
  <c r="AJ5" i="1" l="1"/>
  <c r="AN5" i="1" s="1"/>
</calcChain>
</file>

<file path=xl/sharedStrings.xml><?xml version="1.0" encoding="utf-8"?>
<sst xmlns="http://schemas.openxmlformats.org/spreadsheetml/2006/main" count="154" uniqueCount="75">
  <si>
    <t>√</t>
  </si>
  <si>
    <t>Good</t>
  </si>
  <si>
    <t>×</t>
  </si>
  <si>
    <t>NoLift</t>
  </si>
  <si>
    <t>Gr.</t>
  </si>
  <si>
    <t>Lot</t>
  </si>
  <si>
    <t>Last 
Name</t>
  </si>
  <si>
    <t>First Name</t>
  </si>
  <si>
    <t>Team</t>
  </si>
  <si>
    <t>Birth Year</t>
  </si>
  <si>
    <t>Age Class</t>
  </si>
  <si>
    <t>Division</t>
  </si>
  <si>
    <t>Body Wt</t>
  </si>
  <si>
    <t>WT Class</t>
  </si>
  <si>
    <t>PullUp-1</t>
  </si>
  <si>
    <t>PullUp-2</t>
  </si>
  <si>
    <t>PullUp-3</t>
  </si>
  <si>
    <t>Best PullUp</t>
  </si>
  <si>
    <t>Dip-1</t>
  </si>
  <si>
    <t>Dip-2</t>
  </si>
  <si>
    <t>Dip-3</t>
  </si>
  <si>
    <t>Best Dip</t>
  </si>
  <si>
    <t>TOTAL</t>
  </si>
  <si>
    <t>PLACE</t>
  </si>
  <si>
    <t>TOTAL+ (M1-M7)</t>
  </si>
  <si>
    <t>ISF Points</t>
  </si>
  <si>
    <t>Power limit</t>
  </si>
  <si>
    <t>Difference</t>
  </si>
  <si>
    <t>Total value of the add.coefficient</t>
  </si>
  <si>
    <t>ISF Coeff.</t>
  </si>
  <si>
    <t>Reference Values</t>
  </si>
  <si>
    <t>ISF Formula</t>
  </si>
  <si>
    <t>Description</t>
  </si>
  <si>
    <t>A</t>
  </si>
  <si>
    <t>B</t>
  </si>
  <si>
    <t>C</t>
  </si>
  <si>
    <t>M-CL-SL</t>
  </si>
  <si>
    <t>Male Classic 2-Lift (Total)</t>
  </si>
  <si>
    <t>M-CL-PU</t>
  </si>
  <si>
    <t>Male Classic Pull up</t>
  </si>
  <si>
    <t>M-CL-D</t>
  </si>
  <si>
    <t>Male Dip</t>
  </si>
  <si>
    <t>F-CL-SL</t>
  </si>
  <si>
    <t>Female Classic 2-Lift (Total)</t>
  </si>
  <si>
    <t>F-CL-PU</t>
  </si>
  <si>
    <t>Female Classic Pull up</t>
  </si>
  <si>
    <t>F-CL-D</t>
  </si>
  <si>
    <t>Female Dip</t>
  </si>
  <si>
    <t>F</t>
  </si>
  <si>
    <t>M</t>
  </si>
  <si>
    <t>F-Jr</t>
  </si>
  <si>
    <t>M-Jr</t>
  </si>
  <si>
    <t>67,5+</t>
  </si>
  <si>
    <t>125+</t>
  </si>
  <si>
    <t>ISFpoints</t>
  </si>
  <si>
    <t>MEN</t>
  </si>
  <si>
    <t>WOMEN</t>
  </si>
  <si>
    <t>Total (2 lifts)</t>
  </si>
  <si>
    <t>Pull-up/Chin-up</t>
  </si>
  <si>
    <t>Dip</t>
  </si>
  <si>
    <t>Classic</t>
  </si>
  <si>
    <t>e</t>
  </si>
  <si>
    <t>THE RESULT</t>
  </si>
  <si>
    <t>BODY WEIGHT</t>
  </si>
  <si>
    <t>ISF coefficient</t>
  </si>
  <si>
    <t>intermediate ISF points</t>
  </si>
  <si>
    <t>Power limit     (body weight)</t>
  </si>
  <si>
    <t>W</t>
  </si>
  <si>
    <t>Difference        (body weight)</t>
  </si>
  <si>
    <t>Additional coefficient</t>
  </si>
  <si>
    <t>ISF points</t>
  </si>
  <si>
    <t>Netherlands Streetlifting Championships</t>
  </si>
  <si>
    <t>Amsterdam, Netherlands</t>
  </si>
  <si>
    <t>Absolute winners</t>
  </si>
  <si>
    <t>Full years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</si>
</sst>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0.000000"/>
    <numFmt numFmtId="166" formatCode="0.0"/>
  </numFmts>
  <fonts count="41" x14ac:knownFonts="1">
    <font>
      <sz val="11"/>
      <color theme="1"/>
      <name val="Calibri"/>
      <family val="2"/>
      <scheme val="minor"/>
    </font>
    <font>
      <sz val="11"/>
      <color theme="1"/>
      <name val="Calibri"/>
      <family val="2"/>
      <charset val="204"/>
      <scheme val="minor"/>
    </font>
    <font>
      <sz val="11"/>
      <color rgb="FFFF0000"/>
      <name val="Calibri"/>
      <family val="2"/>
      <scheme val="minor"/>
    </font>
    <font>
      <sz val="10"/>
      <color indexed="8"/>
      <name val="Arial"/>
      <family val="2"/>
    </font>
    <font>
      <b/>
      <sz val="10"/>
      <color indexed="8"/>
      <name val="Arial"/>
      <family val="2"/>
    </font>
    <font>
      <sz val="10"/>
      <name val="Arial"/>
      <family val="2"/>
    </font>
    <font>
      <b/>
      <sz val="10"/>
      <name val="Arial"/>
      <family val="2"/>
    </font>
    <font>
      <sz val="11"/>
      <name val="Calibri"/>
      <family val="2"/>
      <scheme val="minor"/>
    </font>
    <font>
      <u/>
      <sz val="11"/>
      <color theme="10"/>
      <name val="Calibri"/>
      <family val="2"/>
      <scheme val="minor"/>
    </font>
    <font>
      <u/>
      <sz val="11"/>
      <color theme="11"/>
      <name val="Calibri"/>
      <family val="2"/>
      <scheme val="minor"/>
    </font>
    <font>
      <sz val="8"/>
      <name val="Calibri"/>
      <family val="2"/>
      <scheme val="minor"/>
    </font>
    <font>
      <sz val="10"/>
      <name val="Arial"/>
      <family val="2"/>
      <charset val="204"/>
    </font>
    <font>
      <b/>
      <sz val="11"/>
      <color theme="1"/>
      <name val="Calibri"/>
      <family val="2"/>
      <charset val="204"/>
      <scheme val="minor"/>
    </font>
    <font>
      <sz val="11"/>
      <color theme="1"/>
      <name val="Arial"/>
      <family val="2"/>
      <charset val="204"/>
    </font>
    <font>
      <sz val="11"/>
      <color theme="0"/>
      <name val="Calibri"/>
      <family val="2"/>
      <scheme val="minor"/>
    </font>
    <font>
      <b/>
      <sz val="11"/>
      <color theme="0"/>
      <name val="Calibri"/>
      <family val="2"/>
      <scheme val="minor"/>
    </font>
    <font>
      <b/>
      <sz val="11"/>
      <color theme="0"/>
      <name val="Calibri"/>
      <family val="2"/>
      <charset val="204"/>
      <scheme val="minor"/>
    </font>
    <font>
      <sz val="10"/>
      <color rgb="FF000000"/>
      <name val="Arial"/>
      <family val="2"/>
      <charset val="204"/>
    </font>
    <font>
      <b/>
      <sz val="14"/>
      <color theme="0"/>
      <name val="Calibri"/>
      <family val="2"/>
      <charset val="204"/>
      <scheme val="minor"/>
    </font>
    <font>
      <b/>
      <sz val="11"/>
      <name val="Arial"/>
      <family val="2"/>
      <charset val="204"/>
    </font>
    <font>
      <b/>
      <sz val="10"/>
      <color rgb="FF000000"/>
      <name val="Arial"/>
      <family val="2"/>
      <charset val="204"/>
    </font>
    <font>
      <b/>
      <sz val="12"/>
      <color theme="1"/>
      <name val="Calibri"/>
      <family val="2"/>
      <charset val="204"/>
      <scheme val="minor"/>
    </font>
    <font>
      <b/>
      <sz val="14"/>
      <color theme="1"/>
      <name val="Calibri"/>
      <family val="2"/>
      <charset val="204"/>
      <scheme val="minor"/>
    </font>
    <font>
      <sz val="11"/>
      <color theme="0" tint="-0.14999847407452621"/>
      <name val="Calibri"/>
      <family val="2"/>
      <charset val="204"/>
      <scheme val="minor"/>
    </font>
    <font>
      <b/>
      <sz val="11"/>
      <color theme="0"/>
      <name val="Arial"/>
      <family val="2"/>
      <charset val="204"/>
    </font>
    <font>
      <sz val="14"/>
      <color theme="1"/>
      <name val="Calibri"/>
      <family val="2"/>
      <charset val="204"/>
      <scheme val="minor"/>
    </font>
    <font>
      <sz val="11"/>
      <color theme="1" tint="0.14999847407452621"/>
      <name val="Calibri"/>
      <family val="2"/>
      <scheme val="minor"/>
    </font>
    <font>
      <b/>
      <sz val="11"/>
      <color theme="1" tint="0.14999847407452621"/>
      <name val="Calibri"/>
      <family val="2"/>
      <charset val="204"/>
      <scheme val="minor"/>
    </font>
    <font>
      <sz val="11"/>
      <color theme="1" tint="0.14999847407452621"/>
      <name val="Arial"/>
      <family val="2"/>
      <charset val="204"/>
    </font>
    <font>
      <sz val="11"/>
      <color theme="1" tint="0.14999847407452621"/>
      <name val="Calibri"/>
      <family val="2"/>
      <charset val="204"/>
      <scheme val="minor"/>
    </font>
    <font>
      <sz val="11"/>
      <color theme="1" tint="0.14999847407452621"/>
      <name val="Arial"/>
      <family val="2"/>
    </font>
    <font>
      <strike/>
      <sz val="11"/>
      <color theme="1" tint="0.14999847407452621"/>
      <name val="Calibri"/>
      <family val="2"/>
      <scheme val="minor"/>
    </font>
    <font>
      <b/>
      <sz val="11"/>
      <color theme="1" tint="0.14999847407452621"/>
      <name val="Calibri"/>
      <family val="2"/>
      <scheme val="minor"/>
    </font>
    <font>
      <b/>
      <sz val="8"/>
      <color theme="1" tint="0.14999847407452621"/>
      <name val="Calibri"/>
      <family val="2"/>
      <scheme val="minor"/>
    </font>
    <font>
      <b/>
      <sz val="10"/>
      <color indexed="8"/>
      <name val="Arial"/>
      <family val="2"/>
      <charset val="204"/>
    </font>
    <font>
      <b/>
      <sz val="12"/>
      <color theme="1" tint="0.14999847407452621"/>
      <name val="Calibri"/>
      <family val="2"/>
      <charset val="204"/>
      <scheme val="minor"/>
    </font>
    <font>
      <b/>
      <sz val="11"/>
      <color rgb="FFFF0000"/>
      <name val="Calibri"/>
      <family val="2"/>
      <charset val="204"/>
      <scheme val="minor"/>
    </font>
    <font>
      <b/>
      <sz val="11"/>
      <color theme="0" tint="-0.34998626667073579"/>
      <name val="Calibri"/>
      <family val="2"/>
      <charset val="204"/>
      <scheme val="minor"/>
    </font>
    <font>
      <sz val="11"/>
      <color theme="0" tint="-0.34998626667073579"/>
      <name val="Calibri"/>
      <family val="2"/>
      <charset val="204"/>
      <scheme val="minor"/>
    </font>
    <font>
      <b/>
      <sz val="18"/>
      <color theme="0"/>
      <name val="Calibri"/>
      <family val="2"/>
      <charset val="204"/>
      <scheme val="minor"/>
    </font>
    <font>
      <sz val="12"/>
      <color rgb="FF969696"/>
      <name val="Calibri"/>
      <family val="2"/>
      <charset val="204"/>
    </font>
  </fonts>
  <fills count="13">
    <fill>
      <patternFill patternType="none"/>
    </fill>
    <fill>
      <patternFill patternType="gray125"/>
    </fill>
    <fill>
      <patternFill patternType="solid">
        <fgColor rgb="FF92D050"/>
        <bgColor indexed="64"/>
      </patternFill>
    </fill>
    <fill>
      <patternFill patternType="solid">
        <fgColor rgb="FFFF9999"/>
        <bgColor indexed="64"/>
      </patternFill>
    </fill>
    <fill>
      <patternFill patternType="solid">
        <fgColor theme="4" tint="0.79998168889431442"/>
        <bgColor indexed="64"/>
      </patternFill>
    </fill>
    <fill>
      <patternFill patternType="solid">
        <fgColor theme="1"/>
        <bgColor indexed="64"/>
      </patternFill>
    </fill>
    <fill>
      <patternFill patternType="solid">
        <fgColor theme="4" tint="0.39997558519241921"/>
        <bgColor indexed="64"/>
      </patternFill>
    </fill>
    <fill>
      <patternFill patternType="solid">
        <fgColor rgb="FFEEEEEE"/>
        <bgColor indexed="64"/>
      </patternFill>
    </fill>
    <fill>
      <patternFill patternType="solid">
        <fgColor rgb="FFFF0066"/>
        <bgColor indexed="64"/>
      </patternFill>
    </fill>
    <fill>
      <patternFill patternType="solid">
        <fgColor theme="0" tint="-0.14999847407452621"/>
        <bgColor indexed="64"/>
      </patternFill>
    </fill>
    <fill>
      <patternFill patternType="solid">
        <fgColor theme="0"/>
        <bgColor indexed="64"/>
      </patternFill>
    </fill>
    <fill>
      <patternFill patternType="solid">
        <fgColor theme="5" tint="0.39997558519241921"/>
        <bgColor indexed="64"/>
      </patternFill>
    </fill>
    <fill>
      <patternFill patternType="solid">
        <fgColor theme="4" tint="0.59999389629810485"/>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thin">
        <color auto="1"/>
      </left>
      <right/>
      <top style="thin">
        <color auto="1"/>
      </top>
      <bottom/>
      <diagonal/>
    </border>
    <border>
      <left/>
      <right style="thin">
        <color auto="1"/>
      </right>
      <top style="thin">
        <color auto="1"/>
      </top>
      <bottom/>
      <diagonal/>
    </border>
    <border>
      <left style="medium">
        <color rgb="FF000000"/>
      </left>
      <right style="medium">
        <color rgb="FF000000"/>
      </right>
      <top/>
      <bottom/>
      <diagonal/>
    </border>
    <border>
      <left style="thin">
        <color auto="1"/>
      </left>
      <right/>
      <top/>
      <bottom style="thin">
        <color auto="1"/>
      </bottom>
      <diagonal/>
    </border>
    <border>
      <left/>
      <right style="thin">
        <color auto="1"/>
      </right>
      <top/>
      <bottom style="thin">
        <color auto="1"/>
      </bottom>
      <diagonal/>
    </border>
    <border>
      <left style="medium">
        <color rgb="FF000000"/>
      </left>
      <right style="medium">
        <color rgb="FF000000"/>
      </right>
      <top/>
      <bottom style="medium">
        <color rgb="FF000000"/>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10">
    <xf numFmtId="0" fontId="0" fillId="0" borderId="0"/>
    <xf numFmtId="0" fontId="3" fillId="0" borderId="0"/>
    <xf numFmtId="0" fontId="5" fillId="0" borderId="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1" fillId="0" borderId="0"/>
  </cellStyleXfs>
  <cellXfs count="105">
    <xf numFmtId="0" fontId="0" fillId="0" borderId="0" xfId="0"/>
    <xf numFmtId="0" fontId="0" fillId="0" borderId="0" xfId="0" applyAlignment="1">
      <alignment horizontal="center"/>
    </xf>
    <xf numFmtId="0" fontId="5" fillId="0" borderId="0" xfId="2"/>
    <xf numFmtId="0" fontId="3" fillId="0" borderId="0" xfId="1"/>
    <xf numFmtId="0" fontId="2" fillId="0" borderId="0" xfId="0" applyFont="1"/>
    <xf numFmtId="0" fontId="7" fillId="0" borderId="0" xfId="0" applyFont="1"/>
    <xf numFmtId="0" fontId="6" fillId="0" borderId="0" xfId="1" applyFont="1"/>
    <xf numFmtId="0" fontId="4" fillId="0" borderId="0" xfId="1" applyFont="1"/>
    <xf numFmtId="0" fontId="15" fillId="0" borderId="0" xfId="0" applyFont="1"/>
    <xf numFmtId="0" fontId="14" fillId="0" borderId="0" xfId="0" applyFont="1"/>
    <xf numFmtId="0" fontId="17" fillId="0" borderId="3" xfId="9" applyFont="1" applyBorder="1" applyAlignment="1">
      <alignment horizontal="center" vertical="center" wrapText="1"/>
    </xf>
    <xf numFmtId="0" fontId="1" fillId="0" borderId="0" xfId="9"/>
    <xf numFmtId="0" fontId="1" fillId="0" borderId="0" xfId="9" applyAlignment="1">
      <alignment horizontal="center" vertical="center"/>
    </xf>
    <xf numFmtId="0" fontId="1" fillId="0" borderId="0" xfId="9" applyAlignment="1">
      <alignment wrapText="1"/>
    </xf>
    <xf numFmtId="0" fontId="13" fillId="7" borderId="3" xfId="9" applyFont="1" applyFill="1" applyBorder="1" applyAlignment="1">
      <alignment vertical="center" wrapText="1"/>
    </xf>
    <xf numFmtId="0" fontId="13" fillId="7" borderId="3" xfId="9" applyFont="1" applyFill="1" applyBorder="1" applyAlignment="1">
      <alignment horizontal="center" vertical="center" wrapText="1"/>
    </xf>
    <xf numFmtId="0" fontId="20" fillId="0" borderId="3" xfId="9" applyFont="1" applyBorder="1" applyAlignment="1">
      <alignment horizontal="left" vertical="center" wrapText="1"/>
    </xf>
    <xf numFmtId="0" fontId="23" fillId="0" borderId="0" xfId="9" applyFont="1"/>
    <xf numFmtId="0" fontId="17" fillId="0" borderId="0" xfId="9" applyFont="1" applyAlignment="1">
      <alignment horizontal="center" vertical="center" wrapText="1"/>
    </xf>
    <xf numFmtId="2" fontId="1" fillId="0" borderId="0" xfId="9" applyNumberFormat="1" applyAlignment="1">
      <alignment wrapText="1"/>
    </xf>
    <xf numFmtId="165" fontId="1" fillId="0" borderId="0" xfId="9" applyNumberFormat="1" applyAlignment="1">
      <alignment wrapText="1"/>
    </xf>
    <xf numFmtId="0" fontId="25" fillId="0" borderId="0" xfId="9" applyFont="1" applyAlignment="1">
      <alignment horizontal="center" vertical="center" wrapText="1"/>
    </xf>
    <xf numFmtId="0" fontId="15" fillId="0" borderId="0" xfId="0" applyFont="1" applyAlignment="1">
      <alignment vertical="center" wrapText="1"/>
    </xf>
    <xf numFmtId="0" fontId="4" fillId="0" borderId="0" xfId="1" applyFont="1" applyAlignment="1">
      <alignment horizontal="center"/>
    </xf>
    <xf numFmtId="0" fontId="26" fillId="0" borderId="0" xfId="0" applyFont="1" applyAlignment="1">
      <alignment horizontal="center"/>
    </xf>
    <xf numFmtId="0" fontId="26" fillId="0" borderId="0" xfId="0" applyFont="1"/>
    <xf numFmtId="164" fontId="26" fillId="0" borderId="0" xfId="0" applyNumberFormat="1" applyFont="1"/>
    <xf numFmtId="0" fontId="32" fillId="4" borderId="1" xfId="0" applyFont="1" applyFill="1" applyBorder="1" applyAlignment="1" applyProtection="1">
      <alignment horizontal="center" vertical="center" wrapText="1"/>
      <protection locked="0"/>
    </xf>
    <xf numFmtId="0" fontId="32" fillId="0" borderId="0" xfId="0" applyFont="1" applyAlignment="1">
      <alignment vertical="center" wrapText="1"/>
    </xf>
    <xf numFmtId="165" fontId="26" fillId="0" borderId="0" xfId="0" applyNumberFormat="1" applyFont="1"/>
    <xf numFmtId="1" fontId="26" fillId="0" borderId="0" xfId="0" applyNumberFormat="1" applyFont="1" applyAlignment="1">
      <alignment horizontal="center"/>
    </xf>
    <xf numFmtId="2" fontId="26" fillId="0" borderId="0" xfId="0" applyNumberFormat="1" applyFont="1" applyAlignment="1">
      <alignment horizontal="center"/>
    </xf>
    <xf numFmtId="0" fontId="11" fillId="0" borderId="0" xfId="1" applyFont="1" applyAlignment="1">
      <alignment horizontal="center"/>
    </xf>
    <xf numFmtId="0" fontId="17" fillId="0" borderId="11" xfId="9" applyFont="1" applyBorder="1" applyAlignment="1">
      <alignment horizontal="center" vertical="center" wrapText="1"/>
    </xf>
    <xf numFmtId="0" fontId="34" fillId="0" borderId="11" xfId="1" applyFont="1" applyBorder="1" applyAlignment="1">
      <alignment horizontal="center" vertical="center"/>
    </xf>
    <xf numFmtId="0" fontId="11" fillId="0" borderId="11" xfId="0" applyFont="1" applyBorder="1" applyAlignment="1">
      <alignment horizontal="center" vertical="center" wrapText="1"/>
    </xf>
    <xf numFmtId="164" fontId="27" fillId="0" borderId="0" xfId="0" applyNumberFormat="1" applyFont="1"/>
    <xf numFmtId="0" fontId="34" fillId="0" borderId="11" xfId="1" applyFont="1" applyBorder="1" applyAlignment="1">
      <alignment horizontal="left" vertical="center"/>
    </xf>
    <xf numFmtId="0" fontId="34" fillId="0" borderId="11" xfId="1" applyFont="1" applyBorder="1" applyAlignment="1">
      <alignment vertical="center"/>
    </xf>
    <xf numFmtId="1" fontId="26" fillId="4" borderId="12" xfId="0" applyNumberFormat="1" applyFont="1" applyFill="1" applyBorder="1" applyAlignment="1">
      <alignment horizontal="center"/>
    </xf>
    <xf numFmtId="1" fontId="26" fillId="4" borderId="12" xfId="0" applyNumberFormat="1" applyFont="1" applyFill="1" applyBorder="1" applyAlignment="1">
      <alignment horizontal="center" wrapText="1"/>
    </xf>
    <xf numFmtId="0" fontId="26" fillId="10" borderId="0" xfId="0" applyFont="1" applyFill="1" applyAlignment="1">
      <alignment horizontal="center"/>
    </xf>
    <xf numFmtId="0" fontId="12" fillId="0" borderId="0" xfId="0" applyFont="1" applyAlignment="1">
      <alignment horizontal="center"/>
    </xf>
    <xf numFmtId="0" fontId="1" fillId="0" borderId="0" xfId="9" applyAlignment="1">
      <alignment horizontal="left" wrapText="1"/>
    </xf>
    <xf numFmtId="0" fontId="38" fillId="0" borderId="0" xfId="9" applyFont="1" applyAlignment="1">
      <alignment horizontal="center" wrapText="1"/>
    </xf>
    <xf numFmtId="0" fontId="28" fillId="0" borderId="0" xfId="0" applyFont="1" applyAlignment="1">
      <alignment horizontal="center"/>
    </xf>
    <xf numFmtId="0" fontId="26" fillId="2" borderId="0" xfId="0" applyFont="1" applyFill="1" applyAlignment="1">
      <alignment horizontal="center"/>
    </xf>
    <xf numFmtId="0" fontId="30" fillId="0" borderId="0" xfId="0" applyFont="1" applyAlignment="1">
      <alignment horizontal="center"/>
    </xf>
    <xf numFmtId="0" fontId="31" fillId="3" borderId="0" xfId="0" applyFont="1" applyFill="1" applyAlignment="1">
      <alignment horizontal="center"/>
    </xf>
    <xf numFmtId="1" fontId="32" fillId="4" borderId="1" xfId="0" applyNumberFormat="1" applyFont="1" applyFill="1" applyBorder="1" applyAlignment="1" applyProtection="1">
      <alignment horizontal="center" vertical="center" wrapText="1"/>
      <protection locked="0"/>
    </xf>
    <xf numFmtId="2" fontId="32" fillId="4" borderId="1" xfId="0" applyNumberFormat="1" applyFont="1" applyFill="1" applyBorder="1" applyAlignment="1" applyProtection="1">
      <alignment horizontal="center" vertical="center" wrapText="1"/>
      <protection locked="0"/>
    </xf>
    <xf numFmtId="0" fontId="32" fillId="4" borderId="1" xfId="0" applyFont="1" applyFill="1" applyBorder="1" applyAlignment="1">
      <alignment horizontal="center" vertical="center" wrapText="1"/>
    </xf>
    <xf numFmtId="166" fontId="27" fillId="4" borderId="12" xfId="0" applyNumberFormat="1" applyFont="1" applyFill="1" applyBorder="1" applyAlignment="1">
      <alignment horizontal="center"/>
    </xf>
    <xf numFmtId="1" fontId="32" fillId="4" borderId="1" xfId="0" applyNumberFormat="1" applyFont="1" applyFill="1" applyBorder="1" applyAlignment="1">
      <alignment horizontal="center" vertical="center" wrapText="1"/>
    </xf>
    <xf numFmtId="164" fontId="32" fillId="4" borderId="12" xfId="0" applyNumberFormat="1" applyFont="1" applyFill="1" applyBorder="1" applyAlignment="1">
      <alignment horizontal="center" vertical="center" wrapText="1"/>
    </xf>
    <xf numFmtId="164" fontId="33" fillId="4" borderId="12" xfId="0" applyNumberFormat="1" applyFont="1" applyFill="1" applyBorder="1" applyAlignment="1">
      <alignment horizontal="center" vertical="center" wrapText="1"/>
    </xf>
    <xf numFmtId="0" fontId="26" fillId="0" borderId="12" xfId="0" applyFont="1" applyBorder="1" applyAlignment="1" applyProtection="1">
      <alignment horizontal="center"/>
      <protection locked="0"/>
    </xf>
    <xf numFmtId="0" fontId="26" fillId="0" borderId="12" xfId="0" applyFont="1" applyBorder="1" applyProtection="1">
      <protection locked="0"/>
    </xf>
    <xf numFmtId="1" fontId="26" fillId="0" borderId="12" xfId="0" applyNumberFormat="1" applyFont="1" applyBorder="1" applyAlignment="1" applyProtection="1">
      <alignment horizontal="center"/>
      <protection locked="0"/>
    </xf>
    <xf numFmtId="2" fontId="26" fillId="0" borderId="12" xfId="0" applyNumberFormat="1" applyFont="1" applyBorder="1" applyAlignment="1" applyProtection="1">
      <alignment horizontal="center"/>
      <protection locked="0"/>
    </xf>
    <xf numFmtId="0" fontId="26" fillId="4" borderId="12" xfId="0" applyFont="1" applyFill="1" applyBorder="1" applyAlignment="1">
      <alignment horizontal="center"/>
    </xf>
    <xf numFmtId="0" fontId="30" fillId="0" borderId="12" xfId="0" applyFont="1" applyBorder="1" applyAlignment="1" applyProtection="1">
      <alignment horizontal="center"/>
      <protection locked="0"/>
    </xf>
    <xf numFmtId="166" fontId="29" fillId="0" borderId="12" xfId="0" applyNumberFormat="1" applyFont="1" applyBorder="1" applyAlignment="1" applyProtection="1">
      <alignment horizontal="center"/>
      <protection locked="0"/>
    </xf>
    <xf numFmtId="166" fontId="26" fillId="0" borderId="12" xfId="0" applyNumberFormat="1" applyFont="1" applyBorder="1" applyAlignment="1" applyProtection="1">
      <alignment horizontal="center"/>
      <protection locked="0"/>
    </xf>
    <xf numFmtId="166" fontId="26" fillId="4" borderId="12" xfId="0" applyNumberFormat="1" applyFont="1" applyFill="1" applyBorder="1" applyAlignment="1">
      <alignment horizontal="center"/>
    </xf>
    <xf numFmtId="0" fontId="30" fillId="0" borderId="12" xfId="0" applyFont="1" applyBorder="1" applyAlignment="1">
      <alignment horizontal="center"/>
    </xf>
    <xf numFmtId="166" fontId="26" fillId="0" borderId="12" xfId="0" applyNumberFormat="1" applyFont="1" applyBorder="1" applyAlignment="1">
      <alignment horizontal="center"/>
    </xf>
    <xf numFmtId="166" fontId="27" fillId="10" borderId="12" xfId="0" applyNumberFormat="1" applyFont="1" applyFill="1" applyBorder="1" applyAlignment="1" applyProtection="1">
      <alignment horizontal="center"/>
      <protection locked="0"/>
    </xf>
    <xf numFmtId="165" fontId="26" fillId="4" borderId="12" xfId="0" applyNumberFormat="1" applyFont="1" applyFill="1" applyBorder="1"/>
    <xf numFmtId="2" fontId="27" fillId="4" borderId="12" xfId="0" applyNumberFormat="1" applyFont="1" applyFill="1" applyBorder="1" applyAlignment="1">
      <alignment horizontal="center"/>
    </xf>
    <xf numFmtId="0" fontId="21" fillId="0" borderId="12" xfId="9" applyFont="1" applyBorder="1" applyAlignment="1">
      <alignment horizontal="left" vertical="center" wrapText="1"/>
    </xf>
    <xf numFmtId="2" fontId="22" fillId="9" borderId="12" xfId="9" applyNumberFormat="1" applyFont="1" applyFill="1" applyBorder="1" applyAlignment="1">
      <alignment horizontal="center" vertical="center" wrapText="1"/>
    </xf>
    <xf numFmtId="0" fontId="37" fillId="0" borderId="12" xfId="9" applyFont="1" applyBorder="1" applyAlignment="1">
      <alignment horizontal="left" vertical="center" wrapText="1"/>
    </xf>
    <xf numFmtId="165" fontId="37" fillId="0" borderId="12" xfId="9" applyNumberFormat="1" applyFont="1" applyBorder="1" applyAlignment="1">
      <alignment horizontal="center" vertical="center" wrapText="1"/>
    </xf>
    <xf numFmtId="165" fontId="37" fillId="10" borderId="12" xfId="9" applyNumberFormat="1" applyFont="1" applyFill="1" applyBorder="1" applyAlignment="1">
      <alignment horizontal="center" vertical="center" wrapText="1"/>
    </xf>
    <xf numFmtId="2" fontId="37" fillId="10" borderId="12" xfId="9" applyNumberFormat="1" applyFont="1" applyFill="1" applyBorder="1" applyAlignment="1">
      <alignment horizontal="center" vertical="center" wrapText="1"/>
    </xf>
    <xf numFmtId="166" fontId="37" fillId="10" borderId="12" xfId="9" applyNumberFormat="1" applyFont="1" applyFill="1" applyBorder="1" applyAlignment="1">
      <alignment horizontal="center" vertical="center" wrapText="1"/>
    </xf>
    <xf numFmtId="165" fontId="22" fillId="11" borderId="12" xfId="9" applyNumberFormat="1" applyFont="1" applyFill="1" applyBorder="1" applyAlignment="1">
      <alignment horizontal="center" vertical="center" wrapText="1"/>
    </xf>
    <xf numFmtId="165" fontId="27" fillId="12" borderId="12" xfId="0" applyNumberFormat="1" applyFont="1" applyFill="1" applyBorder="1"/>
    <xf numFmtId="164" fontId="27" fillId="12" borderId="12" xfId="0" applyNumberFormat="1" applyFont="1" applyFill="1" applyBorder="1" applyAlignment="1">
      <alignment horizontal="center" vertical="center" wrapText="1"/>
    </xf>
    <xf numFmtId="165" fontId="27" fillId="0" borderId="1" xfId="0" applyNumberFormat="1" applyFont="1" applyFill="1" applyBorder="1"/>
    <xf numFmtId="0" fontId="32" fillId="12" borderId="1" xfId="0" applyFont="1" applyFill="1" applyBorder="1" applyAlignment="1" applyProtection="1">
      <alignment horizontal="center" vertical="center" wrapText="1"/>
      <protection locked="0"/>
    </xf>
    <xf numFmtId="0" fontId="29" fillId="0" borderId="0" xfId="0" applyFont="1" applyAlignment="1" applyProtection="1">
      <alignment horizontal="center" vertical="center"/>
      <protection locked="0"/>
    </xf>
    <xf numFmtId="14" fontId="36" fillId="10" borderId="2" xfId="0" applyNumberFormat="1" applyFont="1" applyFill="1" applyBorder="1" applyAlignment="1" applyProtection="1">
      <alignment horizontal="center" vertical="center"/>
      <protection locked="0"/>
    </xf>
    <xf numFmtId="0" fontId="32" fillId="4" borderId="1" xfId="0" applyFont="1" applyFill="1" applyBorder="1" applyAlignment="1" applyProtection="1">
      <alignment horizontal="center" vertical="center" wrapText="1"/>
      <protection locked="0"/>
    </xf>
    <xf numFmtId="0" fontId="35" fillId="0" borderId="0" xfId="0" applyFont="1" applyAlignment="1" applyProtection="1">
      <alignment horizontal="center"/>
      <protection locked="0"/>
    </xf>
    <xf numFmtId="0" fontId="32" fillId="4" borderId="13" xfId="0" applyFont="1" applyFill="1" applyBorder="1" applyAlignment="1">
      <alignment horizontal="center" vertical="center" wrapText="1"/>
    </xf>
    <xf numFmtId="0" fontId="32" fillId="4" borderId="14" xfId="0" applyFont="1" applyFill="1" applyBorder="1" applyAlignment="1">
      <alignment horizontal="center" vertical="center" wrapText="1"/>
    </xf>
    <xf numFmtId="0" fontId="4" fillId="0" borderId="0" xfId="1" applyFont="1" applyAlignment="1">
      <alignment horizontal="center"/>
    </xf>
    <xf numFmtId="0" fontId="24" fillId="8" borderId="4" xfId="9" applyFont="1" applyFill="1" applyBorder="1" applyAlignment="1">
      <alignment horizontal="center" vertical="center" wrapText="1"/>
    </xf>
    <xf numFmtId="0" fontId="24" fillId="8" borderId="7" xfId="9" applyFont="1" applyFill="1" applyBorder="1" applyAlignment="1">
      <alignment horizontal="center" vertical="center" wrapText="1"/>
    </xf>
    <xf numFmtId="0" fontId="24" fillId="8" borderId="10" xfId="9" applyFont="1" applyFill="1" applyBorder="1" applyAlignment="1">
      <alignment horizontal="center" vertical="center" wrapText="1"/>
    </xf>
    <xf numFmtId="0" fontId="18" fillId="5" borderId="0" xfId="9" applyFont="1" applyFill="1" applyAlignment="1">
      <alignment horizontal="center" vertical="center" wrapText="1"/>
    </xf>
    <xf numFmtId="0" fontId="19" fillId="6" borderId="4" xfId="9" applyFont="1" applyFill="1" applyBorder="1" applyAlignment="1">
      <alignment horizontal="center" vertical="center" wrapText="1"/>
    </xf>
    <xf numFmtId="0" fontId="19" fillId="6" borderId="7" xfId="9" applyFont="1" applyFill="1" applyBorder="1" applyAlignment="1">
      <alignment horizontal="center" vertical="center" wrapText="1"/>
    </xf>
    <xf numFmtId="0" fontId="19" fillId="6" borderId="10" xfId="9" applyFont="1" applyFill="1" applyBorder="1" applyAlignment="1">
      <alignment horizontal="center" vertical="center" wrapText="1"/>
    </xf>
    <xf numFmtId="0" fontId="12" fillId="6" borderId="5" xfId="9" applyFont="1" applyFill="1" applyBorder="1" applyAlignment="1">
      <alignment horizontal="center" vertical="center" wrapText="1"/>
    </xf>
    <xf numFmtId="0" fontId="12" fillId="6" borderId="6" xfId="9" applyFont="1" applyFill="1" applyBorder="1" applyAlignment="1">
      <alignment horizontal="center" vertical="center" wrapText="1"/>
    </xf>
    <xf numFmtId="0" fontId="12" fillId="6" borderId="8" xfId="9" applyFont="1" applyFill="1" applyBorder="1" applyAlignment="1">
      <alignment horizontal="center" vertical="center" wrapText="1"/>
    </xf>
    <xf numFmtId="0" fontId="12" fillId="6" borderId="9" xfId="9" applyFont="1" applyFill="1" applyBorder="1" applyAlignment="1">
      <alignment horizontal="center" vertical="center" wrapText="1"/>
    </xf>
    <xf numFmtId="0" fontId="16" fillId="8" borderId="5" xfId="9" applyFont="1" applyFill="1" applyBorder="1" applyAlignment="1">
      <alignment horizontal="center" vertical="center" wrapText="1"/>
    </xf>
    <xf numFmtId="0" fontId="16" fillId="8" borderId="6" xfId="9" applyFont="1" applyFill="1" applyBorder="1" applyAlignment="1">
      <alignment horizontal="center" vertical="center" wrapText="1"/>
    </xf>
    <xf numFmtId="0" fontId="16" fillId="8" borderId="8" xfId="9" applyFont="1" applyFill="1" applyBorder="1" applyAlignment="1">
      <alignment horizontal="center" vertical="center" wrapText="1"/>
    </xf>
    <xf numFmtId="0" fontId="16" fillId="8" borderId="9" xfId="9" applyFont="1" applyFill="1" applyBorder="1" applyAlignment="1">
      <alignment horizontal="center" vertical="center" wrapText="1"/>
    </xf>
    <xf numFmtId="0" fontId="39" fillId="5" borderId="0" xfId="9" applyFont="1" applyFill="1" applyAlignment="1">
      <alignment horizontal="center" vertical="center"/>
    </xf>
  </cellXfs>
  <cellStyles count="10">
    <cellStyle name="Excel Built-in Normal" xfId="1" xr:uid="{00000000-0005-0000-0000-000000000000}"/>
    <cellStyle name="Normal 2" xfId="2" xr:uid="{00000000-0005-0000-0000-000001000000}"/>
    <cellStyle name="Гиперссылка" xfId="7" builtinId="8" hidden="1"/>
    <cellStyle name="Гиперссылка" xfId="5" builtinId="8" hidden="1"/>
    <cellStyle name="Гиперссылка" xfId="3" builtinId="8" hidden="1"/>
    <cellStyle name="Обычный" xfId="0" builtinId="0"/>
    <cellStyle name="Обычный 2" xfId="9" xr:uid="{00000000-0005-0000-0000-000006000000}"/>
    <cellStyle name="Открывавшаяся гиперссылка" xfId="6" builtinId="9" hidden="1"/>
    <cellStyle name="Открывавшаяся гиперссылка" xfId="8" builtinId="9" hidden="1"/>
    <cellStyle name="Открывавшаяся гиперссылка" xfId="4" builtinId="9" hidden="1"/>
  </cellStyles>
  <dxfs count="77">
    <dxf>
      <font>
        <color rgb="FF92D050"/>
      </font>
      <fill>
        <patternFill patternType="none">
          <bgColor auto="1"/>
        </patternFill>
      </fill>
    </dxf>
    <dxf>
      <font>
        <color rgb="FFFD8D8D"/>
      </font>
      <fill>
        <patternFill patternType="none">
          <bgColor auto="1"/>
        </patternFill>
      </fill>
    </dxf>
    <dxf>
      <font>
        <color rgb="FF92D050"/>
      </font>
      <fill>
        <patternFill patternType="none">
          <bgColor auto="1"/>
        </patternFill>
      </fill>
    </dxf>
    <dxf>
      <font>
        <color rgb="FFFD8D8D"/>
      </font>
      <fill>
        <patternFill patternType="none">
          <bgColor auto="1"/>
        </patternFill>
      </fill>
    </dxf>
    <dxf>
      <font>
        <color rgb="FF92D050"/>
      </font>
      <fill>
        <patternFill patternType="none">
          <bgColor auto="1"/>
        </patternFill>
      </fill>
    </dxf>
    <dxf>
      <font>
        <color rgb="FFFD8D8D"/>
      </font>
      <fill>
        <patternFill patternType="none">
          <bgColor auto="1"/>
        </patternFill>
      </fill>
    </dxf>
    <dxf>
      <font>
        <color rgb="FF92D050"/>
      </font>
      <fill>
        <patternFill patternType="none">
          <bgColor auto="1"/>
        </patternFill>
      </fill>
    </dxf>
    <dxf>
      <font>
        <color rgb="FFFD8D8D"/>
      </font>
      <fill>
        <patternFill patternType="none">
          <bgColor auto="1"/>
        </patternFill>
      </fill>
    </dxf>
    <dxf>
      <font>
        <color rgb="FF92D050"/>
      </font>
      <fill>
        <patternFill patternType="none">
          <bgColor auto="1"/>
        </patternFill>
      </fill>
    </dxf>
    <dxf>
      <font>
        <color rgb="FFFD8D8D"/>
      </font>
      <fill>
        <patternFill patternType="none">
          <bgColor auto="1"/>
        </patternFill>
      </fill>
    </dxf>
    <dxf>
      <font>
        <color rgb="FF92D050"/>
      </font>
      <fill>
        <patternFill patternType="none">
          <bgColor auto="1"/>
        </patternFill>
      </fill>
    </dxf>
    <dxf>
      <font>
        <color rgb="FFFD8D8D"/>
      </font>
      <fill>
        <patternFill patternType="none">
          <bgColor auto="1"/>
        </patternFill>
      </fill>
    </dxf>
    <dxf>
      <font>
        <color rgb="FF92D050"/>
      </font>
      <fill>
        <patternFill patternType="none">
          <bgColor auto="1"/>
        </patternFill>
      </fill>
    </dxf>
    <dxf>
      <font>
        <color rgb="FFFD8D8D"/>
      </font>
      <fill>
        <patternFill patternType="none">
          <bgColor auto="1"/>
        </patternFill>
      </fill>
    </dxf>
    <dxf>
      <font>
        <color rgb="FF92D050"/>
      </font>
      <fill>
        <patternFill patternType="none">
          <bgColor auto="1"/>
        </patternFill>
      </fill>
    </dxf>
    <dxf>
      <font>
        <color rgb="FFFD8D8D"/>
      </font>
      <fill>
        <patternFill patternType="none">
          <bgColor auto="1"/>
        </patternFill>
      </fill>
    </dxf>
    <dxf>
      <font>
        <color rgb="FF92D050"/>
      </font>
      <fill>
        <patternFill patternType="none">
          <bgColor auto="1"/>
        </patternFill>
      </fill>
    </dxf>
    <dxf>
      <font>
        <color rgb="FFFD8D8D"/>
      </font>
      <fill>
        <patternFill patternType="none">
          <bgColor auto="1"/>
        </patternFill>
      </fill>
    </dxf>
    <dxf>
      <font>
        <color rgb="FF92D050"/>
      </font>
      <fill>
        <patternFill patternType="none">
          <bgColor auto="1"/>
        </patternFill>
      </fill>
    </dxf>
    <dxf>
      <font>
        <color rgb="FFFD8D8D"/>
      </font>
      <fill>
        <patternFill patternType="none">
          <bgColor auto="1"/>
        </patternFill>
      </fill>
    </dxf>
    <dxf>
      <font>
        <color rgb="FF92D050"/>
      </font>
      <fill>
        <patternFill patternType="none">
          <bgColor auto="1"/>
        </patternFill>
      </fill>
    </dxf>
    <dxf>
      <font>
        <color rgb="FFFD8D8D"/>
      </font>
      <fill>
        <patternFill patternType="none">
          <bgColor auto="1"/>
        </patternFill>
      </fill>
    </dxf>
    <dxf>
      <font>
        <color rgb="FF92D050"/>
      </font>
      <fill>
        <patternFill patternType="none">
          <bgColor auto="1"/>
        </patternFill>
      </fill>
    </dxf>
    <dxf>
      <font>
        <color rgb="FFFD8D8D"/>
      </font>
      <fill>
        <patternFill patternType="none">
          <bgColor auto="1"/>
        </patternFill>
      </fill>
    </dxf>
    <dxf>
      <font>
        <color rgb="FF92D050"/>
      </font>
      <fill>
        <patternFill patternType="none">
          <bgColor auto="1"/>
        </patternFill>
      </fill>
    </dxf>
    <dxf>
      <font>
        <color rgb="FFFD8D8D"/>
      </font>
      <fill>
        <patternFill patternType="none">
          <bgColor auto="1"/>
        </patternFill>
      </fill>
    </dxf>
    <dxf>
      <font>
        <color rgb="FF92D050"/>
      </font>
      <fill>
        <patternFill patternType="none">
          <bgColor auto="1"/>
        </patternFill>
      </fill>
    </dxf>
    <dxf>
      <font>
        <color rgb="FFFD8D8D"/>
      </font>
      <fill>
        <patternFill patternType="none">
          <bgColor auto="1"/>
        </patternFill>
      </fill>
    </dxf>
    <dxf>
      <font>
        <color rgb="FF92D050"/>
      </font>
      <fill>
        <patternFill patternType="none">
          <bgColor auto="1"/>
        </patternFill>
      </fill>
    </dxf>
    <dxf>
      <font>
        <color rgb="FFFD8D8D"/>
      </font>
      <fill>
        <patternFill patternType="none">
          <bgColor auto="1"/>
        </patternFill>
      </fill>
    </dxf>
    <dxf>
      <font>
        <color rgb="FF92D050"/>
      </font>
      <fill>
        <patternFill patternType="none">
          <bgColor auto="1"/>
        </patternFill>
      </fill>
    </dxf>
    <dxf>
      <font>
        <color rgb="FFFD8D8D"/>
      </font>
      <fill>
        <patternFill patternType="none">
          <bgColor auto="1"/>
        </patternFill>
      </fill>
    </dxf>
    <dxf>
      <font>
        <color rgb="FF92D050"/>
      </font>
      <fill>
        <patternFill patternType="none">
          <bgColor auto="1"/>
        </patternFill>
      </fill>
    </dxf>
    <dxf>
      <font>
        <color rgb="FFFD8D8D"/>
      </font>
      <fill>
        <patternFill patternType="none">
          <bgColor auto="1"/>
        </patternFill>
      </fill>
    </dxf>
    <dxf>
      <font>
        <color rgb="FF92D050"/>
      </font>
      <fill>
        <patternFill patternType="none">
          <bgColor auto="1"/>
        </patternFill>
      </fill>
    </dxf>
    <dxf>
      <font>
        <color rgb="FFFD8D8D"/>
      </font>
      <fill>
        <patternFill patternType="none">
          <bgColor auto="1"/>
        </patternFill>
      </fill>
    </dxf>
    <dxf>
      <font>
        <color rgb="FF92D050"/>
      </font>
      <fill>
        <patternFill patternType="none">
          <bgColor auto="1"/>
        </patternFill>
      </fill>
    </dxf>
    <dxf>
      <font>
        <color rgb="FFFD8D8D"/>
      </font>
      <fill>
        <patternFill patternType="none">
          <bgColor auto="1"/>
        </patternFill>
      </fill>
    </dxf>
    <dxf>
      <font>
        <color rgb="FF92D050"/>
      </font>
      <fill>
        <patternFill patternType="none">
          <bgColor auto="1"/>
        </patternFill>
      </fill>
    </dxf>
    <dxf>
      <font>
        <color rgb="FFFD8D8D"/>
      </font>
      <fill>
        <patternFill patternType="none">
          <bgColor auto="1"/>
        </patternFill>
      </fill>
    </dxf>
    <dxf>
      <font>
        <color rgb="FF92D050"/>
      </font>
      <fill>
        <patternFill patternType="none">
          <bgColor auto="1"/>
        </patternFill>
      </fill>
    </dxf>
    <dxf>
      <font>
        <color rgb="FFFD8D8D"/>
      </font>
      <fill>
        <patternFill patternType="none">
          <bgColor auto="1"/>
        </patternFill>
      </fill>
    </dxf>
    <dxf>
      <font>
        <color rgb="FF92D050"/>
      </font>
      <fill>
        <patternFill patternType="none">
          <bgColor auto="1"/>
        </patternFill>
      </fill>
    </dxf>
    <dxf>
      <font>
        <color rgb="FFFD8D8D"/>
      </font>
      <fill>
        <patternFill patternType="none">
          <bgColor auto="1"/>
        </patternFill>
      </fill>
    </dxf>
    <dxf>
      <font>
        <color rgb="FF92D050"/>
      </font>
      <fill>
        <patternFill patternType="none">
          <bgColor auto="1"/>
        </patternFill>
      </fill>
    </dxf>
    <dxf>
      <font>
        <color rgb="FFFD8D8D"/>
      </font>
      <fill>
        <patternFill patternType="none">
          <bgColor auto="1"/>
        </patternFill>
      </fill>
    </dxf>
    <dxf>
      <font>
        <color theme="4" tint="0.79998168889431442"/>
      </font>
    </dxf>
    <dxf>
      <font>
        <b/>
        <i val="0"/>
        <color auto="1"/>
      </font>
      <fill>
        <patternFill>
          <bgColor rgb="FF92D050"/>
        </patternFill>
      </fill>
    </dxf>
    <dxf>
      <font>
        <strike/>
      </font>
      <fill>
        <patternFill>
          <bgColor rgb="FFFF9999"/>
        </patternFill>
      </fill>
    </dxf>
    <dxf>
      <font>
        <b/>
        <i val="0"/>
        <color auto="1"/>
      </font>
      <fill>
        <patternFill>
          <bgColor rgb="FF92D050"/>
        </patternFill>
      </fill>
    </dxf>
    <dxf>
      <font>
        <strike/>
      </font>
      <fill>
        <patternFill>
          <bgColor rgb="FFFF9999"/>
        </patternFill>
      </fill>
    </dxf>
    <dxf>
      <font>
        <color rgb="FF92D050"/>
      </font>
      <fill>
        <patternFill patternType="none">
          <bgColor auto="1"/>
        </patternFill>
      </fill>
    </dxf>
    <dxf>
      <font>
        <color rgb="FFFD8D8D"/>
      </font>
      <fill>
        <patternFill patternType="none">
          <bgColor auto="1"/>
        </patternFill>
      </fill>
    </dxf>
    <dxf>
      <font>
        <color rgb="FF92D050"/>
      </font>
      <fill>
        <patternFill patternType="none">
          <bgColor auto="1"/>
        </patternFill>
      </fill>
    </dxf>
    <dxf>
      <font>
        <color rgb="FFFD8D8D"/>
      </font>
      <fill>
        <patternFill patternType="none">
          <bgColor auto="1"/>
        </patternFill>
      </fill>
    </dxf>
    <dxf>
      <font>
        <color rgb="FF92D050"/>
      </font>
      <fill>
        <patternFill patternType="none">
          <bgColor auto="1"/>
        </patternFill>
      </fill>
    </dxf>
    <dxf>
      <font>
        <color rgb="FFFD8D8D"/>
      </font>
      <fill>
        <patternFill patternType="none">
          <bgColor auto="1"/>
        </patternFill>
      </fill>
    </dxf>
    <dxf>
      <font>
        <color rgb="FF92D050"/>
      </font>
      <fill>
        <patternFill patternType="none">
          <bgColor auto="1"/>
        </patternFill>
      </fill>
    </dxf>
    <dxf>
      <font>
        <color rgb="FFFD8D8D"/>
      </font>
      <fill>
        <patternFill patternType="none">
          <bgColor auto="1"/>
        </patternFill>
      </fill>
    </dxf>
    <dxf>
      <font>
        <color rgb="FF92D050"/>
      </font>
      <fill>
        <patternFill patternType="none">
          <bgColor auto="1"/>
        </patternFill>
      </fill>
    </dxf>
    <dxf>
      <font>
        <color rgb="FFFD8D8D"/>
      </font>
      <fill>
        <patternFill patternType="none">
          <bgColor auto="1"/>
        </patternFill>
      </fill>
    </dxf>
    <dxf>
      <font>
        <color rgb="FF92D050"/>
      </font>
      <fill>
        <patternFill patternType="none">
          <bgColor auto="1"/>
        </patternFill>
      </fill>
    </dxf>
    <dxf>
      <font>
        <color rgb="FFFD8D8D"/>
      </font>
      <fill>
        <patternFill patternType="none">
          <bgColor auto="1"/>
        </patternFill>
      </fill>
    </dxf>
    <dxf>
      <font>
        <color rgb="FF92D050"/>
      </font>
      <fill>
        <patternFill patternType="none">
          <bgColor auto="1"/>
        </patternFill>
      </fill>
    </dxf>
    <dxf>
      <font>
        <color rgb="FFFD8D8D"/>
      </font>
      <fill>
        <patternFill patternType="none">
          <bgColor auto="1"/>
        </patternFill>
      </fill>
    </dxf>
    <dxf>
      <font>
        <color rgb="FF92D050"/>
      </font>
      <fill>
        <patternFill patternType="none">
          <bgColor auto="1"/>
        </patternFill>
      </fill>
    </dxf>
    <dxf>
      <font>
        <color rgb="FFFD8D8D"/>
      </font>
      <fill>
        <patternFill patternType="none">
          <bgColor auto="1"/>
        </patternFill>
      </fill>
    </dxf>
    <dxf>
      <font>
        <color rgb="FF92D050"/>
      </font>
      <fill>
        <patternFill patternType="none">
          <bgColor auto="1"/>
        </patternFill>
      </fill>
    </dxf>
    <dxf>
      <font>
        <color rgb="FFFD8D8D"/>
      </font>
      <fill>
        <patternFill patternType="none">
          <bgColor auto="1"/>
        </patternFill>
      </fill>
    </dxf>
    <dxf>
      <font>
        <color rgb="FF92D050"/>
      </font>
      <fill>
        <patternFill patternType="none">
          <bgColor auto="1"/>
        </patternFill>
      </fill>
    </dxf>
    <dxf>
      <font>
        <color rgb="FFFD8D8D"/>
      </font>
      <fill>
        <patternFill patternType="none">
          <bgColor auto="1"/>
        </patternFill>
      </fill>
    </dxf>
    <dxf>
      <font>
        <color rgb="FF92D050"/>
      </font>
      <fill>
        <patternFill patternType="none">
          <bgColor auto="1"/>
        </patternFill>
      </fill>
    </dxf>
    <dxf>
      <font>
        <color rgb="FFFD8D8D"/>
      </font>
      <fill>
        <patternFill patternType="none">
          <bgColor auto="1"/>
        </patternFill>
      </fill>
    </dxf>
    <dxf>
      <font>
        <b/>
        <i val="0"/>
        <color auto="1"/>
      </font>
      <fill>
        <patternFill>
          <bgColor rgb="FF92D050"/>
        </patternFill>
      </fill>
    </dxf>
    <dxf>
      <font>
        <strike/>
      </font>
      <fill>
        <patternFill>
          <bgColor rgb="FFFF9999"/>
        </patternFill>
      </fill>
    </dxf>
    <dxf>
      <font>
        <b val="0"/>
        <i val="0"/>
        <color auto="1"/>
      </font>
      <fill>
        <patternFill>
          <bgColor rgb="FF92D050"/>
        </patternFill>
      </fill>
    </dxf>
    <dxf>
      <font>
        <strike/>
      </font>
      <fill>
        <patternFill>
          <bgColor rgb="FFFF9999"/>
        </patternFill>
      </fill>
    </dxf>
  </dxfs>
  <tableStyles count="0" defaultTableStyle="TableStyleMedium2" defaultPivotStyle="PivotStyleLight16"/>
  <colors>
    <mruColors>
      <color rgb="FFFF9999"/>
      <color rgb="FFFD8D8D"/>
      <color rgb="FF5B9B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microsoft.com/office/2006/relationships/vbaProject" Target="vbaProject.bin"/></Relationships>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tif"/></Relationships>
</file>

<file path=xl/drawings/drawing1.xml><?xml version="1.0" encoding="utf-8"?>
<xdr:wsDr xmlns:xdr="http://schemas.openxmlformats.org/drawingml/2006/spreadsheetDrawing" xmlns:a="http://schemas.openxmlformats.org/drawingml/2006/main">
  <xdr:twoCellAnchor editAs="oneCell">
    <xdr:from>
      <xdr:col>0</xdr:col>
      <xdr:colOff>80682</xdr:colOff>
      <xdr:row>0</xdr:row>
      <xdr:rowOff>116544</xdr:rowOff>
    </xdr:from>
    <xdr:to>
      <xdr:col>3</xdr:col>
      <xdr:colOff>484093</xdr:colOff>
      <xdr:row>2</xdr:row>
      <xdr:rowOff>242546</xdr:rowOff>
    </xdr:to>
    <xdr:pic>
      <xdr:nvPicPr>
        <xdr:cNvPr id="6" name="Рисунок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0682" y="116544"/>
          <a:ext cx="1999129" cy="789390"/>
        </a:xfrm>
        <a:prstGeom prst="rect">
          <a:avLst/>
        </a:prstGeom>
      </xdr:spPr>
    </xdr:pic>
    <xdr:clientData/>
  </xdr:twoCellAnchor>
  <mc:AlternateContent xmlns:mc="http://schemas.openxmlformats.org/markup-compatibility/2006">
    <mc:Choice xmlns:a14="http://schemas.microsoft.com/office/drawing/2010/main" Requires="a14">
      <xdr:twoCellAnchor>
        <xdr:from>
          <xdr:col>33</xdr:col>
          <xdr:colOff>205740</xdr:colOff>
          <xdr:row>0</xdr:row>
          <xdr:rowOff>76200</xdr:rowOff>
        </xdr:from>
        <xdr:to>
          <xdr:col>41</xdr:col>
          <xdr:colOff>0</xdr:colOff>
          <xdr:row>1</xdr:row>
          <xdr:rowOff>152400</xdr:rowOff>
        </xdr:to>
        <xdr:sp macro="" textlink="">
          <xdr:nvSpPr>
            <xdr:cNvPr id="2067" name="Button 19" descr="Clear All Data" hidden="1">
              <a:extLst>
                <a:ext uri="{63B3BB69-23CF-44E3-9099-C40C66FF867C}">
                  <a14:compatExt spid="_x0000_s2067"/>
                </a:ext>
                <a:ext uri="{FF2B5EF4-FFF2-40B4-BE49-F238E27FC236}">
                  <a16:creationId xmlns:a16="http://schemas.microsoft.com/office/drawing/2014/main" id="{00000000-0008-0000-0000-0000130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ru-RU" sz="1200" b="0" i="0" u="none" strike="noStrike" baseline="0">
                  <a:solidFill>
                    <a:srgbClr val="969696"/>
                  </a:solidFill>
                  <a:latin typeface="Calibri"/>
                  <a:cs typeface="Calibri"/>
                </a:rPr>
                <a:t>Clear All Data</a:t>
              </a:r>
            </a:p>
          </xdr:txBody>
        </xdr:sp>
        <xdr:clientData fPrint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BD105"/>
  <sheetViews>
    <sheetView showGridLines="0" tabSelected="1" zoomScale="85" zoomScaleNormal="85" zoomScalePageLayoutView="120" workbookViewId="0">
      <pane ySplit="4" topLeftCell="A5" activePane="bottomLeft" state="frozen"/>
      <selection pane="bottomLeft" activeCell="R11" sqref="R11"/>
    </sheetView>
  </sheetViews>
  <sheetFormatPr defaultColWidth="8.6640625" defaultRowHeight="14.4" x14ac:dyDescent="0.3"/>
  <cols>
    <col min="1" max="1" width="4.33203125" style="24" customWidth="1"/>
    <col min="2" max="2" width="3.88671875" style="24" customWidth="1"/>
    <col min="3" max="3" width="15" style="25" customWidth="1"/>
    <col min="4" max="4" width="8.6640625" style="25" customWidth="1"/>
    <col min="5" max="5" width="11" style="25" customWidth="1"/>
    <col min="6" max="6" width="12" style="30" customWidth="1"/>
    <col min="7" max="7" width="9" style="30" customWidth="1"/>
    <col min="8" max="8" width="10.6640625" style="30" customWidth="1"/>
    <col min="9" max="9" width="8.6640625" style="30" customWidth="1"/>
    <col min="10" max="10" width="7.6640625" style="31" customWidth="1"/>
    <col min="11" max="11" width="8.33203125" style="24" customWidth="1"/>
    <col min="12" max="12" width="2.44140625" style="24" customWidth="1"/>
    <col min="13" max="13" width="6.6640625" style="24" customWidth="1"/>
    <col min="14" max="14" width="2.44140625" style="24" customWidth="1"/>
    <col min="15" max="15" width="6.6640625" style="24" customWidth="1"/>
    <col min="16" max="16" width="2.44140625" style="24" customWidth="1"/>
    <col min="17" max="18" width="6.6640625" style="24" customWidth="1"/>
    <col min="19" max="19" width="2.44140625" style="24" customWidth="1"/>
    <col min="20" max="20" width="6.6640625" style="24" customWidth="1"/>
    <col min="21" max="21" width="2.44140625" style="24" customWidth="1"/>
    <col min="22" max="22" width="6.6640625" style="24" customWidth="1"/>
    <col min="23" max="23" width="2.44140625" style="24" customWidth="1"/>
    <col min="24" max="24" width="6.6640625" style="24" customWidth="1"/>
    <col min="25" max="25" width="9.6640625" style="24" customWidth="1"/>
    <col min="26" max="32" width="9.6640625" style="24" hidden="1" customWidth="1"/>
    <col min="33" max="33" width="9.6640625" style="24" customWidth="1"/>
    <col min="34" max="34" width="8.33203125" style="41" customWidth="1"/>
    <col min="35" max="35" width="9.6640625" style="24" customWidth="1"/>
    <col min="36" max="36" width="9.6640625" style="26" hidden="1" customWidth="1"/>
    <col min="37" max="39" width="9.5546875" style="26" hidden="1" customWidth="1"/>
    <col min="40" max="40" width="9.5546875" style="36" customWidth="1"/>
    <col min="41" max="41" width="9.109375" style="36" customWidth="1"/>
    <col min="42" max="42" width="9.6640625" style="25" hidden="1" customWidth="1"/>
    <col min="43" max="43" width="9.44140625" style="25" bestFit="1" customWidth="1"/>
    <col min="44" max="56" width="8.6640625" style="9"/>
    <col min="57" max="16384" width="8.6640625" style="25"/>
  </cols>
  <sheetData>
    <row r="1" spans="1:56" ht="25.95" customHeight="1" x14ac:dyDescent="0.3">
      <c r="E1" s="85" t="s">
        <v>71</v>
      </c>
      <c r="F1" s="85"/>
      <c r="G1" s="85"/>
      <c r="H1" s="85"/>
      <c r="I1" s="85"/>
      <c r="J1" s="85"/>
      <c r="K1" s="85"/>
      <c r="L1" s="85"/>
      <c r="M1" s="85"/>
      <c r="N1" s="85"/>
      <c r="O1" s="85"/>
      <c r="P1" s="85"/>
      <c r="Q1" s="85"/>
      <c r="R1" s="85"/>
      <c r="S1" s="85"/>
      <c r="U1" s="45" t="s">
        <v>0</v>
      </c>
      <c r="V1" s="46" t="s">
        <v>1</v>
      </c>
      <c r="X1" s="45"/>
    </row>
    <row r="2" spans="1:56" ht="25.95" customHeight="1" x14ac:dyDescent="0.3">
      <c r="E2" s="82" t="s">
        <v>72</v>
      </c>
      <c r="F2" s="82"/>
      <c r="G2" s="82"/>
      <c r="H2" s="82"/>
      <c r="I2" s="82"/>
      <c r="J2" s="82"/>
      <c r="K2" s="82"/>
      <c r="L2" s="82"/>
      <c r="M2" s="82"/>
      <c r="N2" s="82"/>
      <c r="O2" s="82"/>
      <c r="P2" s="82"/>
      <c r="Q2" s="82"/>
      <c r="R2" s="82"/>
      <c r="S2" s="82"/>
      <c r="U2" s="47" t="s">
        <v>2</v>
      </c>
      <c r="V2" s="48" t="s">
        <v>3</v>
      </c>
      <c r="W2" s="47"/>
      <c r="Z2" s="47"/>
      <c r="AB2" s="47"/>
      <c r="AD2" s="47"/>
    </row>
    <row r="3" spans="1:56" ht="25.95" customHeight="1" x14ac:dyDescent="0.3">
      <c r="E3" s="83">
        <v>44855</v>
      </c>
      <c r="F3" s="83"/>
      <c r="G3" s="83"/>
      <c r="H3" s="83"/>
      <c r="I3" s="83"/>
      <c r="J3" s="83"/>
      <c r="K3" s="83"/>
      <c r="L3" s="83"/>
      <c r="M3" s="83"/>
      <c r="N3" s="83"/>
      <c r="O3" s="83"/>
      <c r="P3" s="83"/>
      <c r="Q3" s="83"/>
      <c r="R3" s="83"/>
      <c r="S3" s="83"/>
      <c r="U3" s="47"/>
      <c r="W3" s="47"/>
      <c r="Z3" s="47"/>
      <c r="AB3" s="47"/>
      <c r="AD3" s="47"/>
    </row>
    <row r="4" spans="1:56" s="28" customFormat="1" ht="42.6" customHeight="1" x14ac:dyDescent="0.3">
      <c r="A4" s="27" t="s">
        <v>4</v>
      </c>
      <c r="B4" s="27" t="s">
        <v>5</v>
      </c>
      <c r="C4" s="27" t="s">
        <v>6</v>
      </c>
      <c r="D4" s="27" t="s">
        <v>7</v>
      </c>
      <c r="E4" s="27" t="s">
        <v>8</v>
      </c>
      <c r="F4" s="49" t="s">
        <v>9</v>
      </c>
      <c r="G4" s="53" t="s">
        <v>74</v>
      </c>
      <c r="H4" s="53" t="s">
        <v>10</v>
      </c>
      <c r="I4" s="50" t="s">
        <v>11</v>
      </c>
      <c r="J4" s="50" t="s">
        <v>12</v>
      </c>
      <c r="K4" s="51" t="s">
        <v>13</v>
      </c>
      <c r="L4" s="84" t="s">
        <v>14</v>
      </c>
      <c r="M4" s="84"/>
      <c r="N4" s="84" t="s">
        <v>15</v>
      </c>
      <c r="O4" s="84"/>
      <c r="P4" s="84" t="s">
        <v>16</v>
      </c>
      <c r="Q4" s="84"/>
      <c r="R4" s="51" t="s">
        <v>17</v>
      </c>
      <c r="S4" s="84" t="s">
        <v>18</v>
      </c>
      <c r="T4" s="84"/>
      <c r="U4" s="84" t="s">
        <v>19</v>
      </c>
      <c r="V4" s="84"/>
      <c r="W4" s="84" t="s">
        <v>20</v>
      </c>
      <c r="X4" s="84"/>
      <c r="Y4" s="51" t="s">
        <v>21</v>
      </c>
      <c r="Z4" s="86"/>
      <c r="AA4" s="87"/>
      <c r="AB4" s="86"/>
      <c r="AC4" s="87"/>
      <c r="AD4" s="86"/>
      <c r="AE4" s="87"/>
      <c r="AF4" s="51"/>
      <c r="AG4" s="51" t="s">
        <v>22</v>
      </c>
      <c r="AH4" s="27" t="s">
        <v>23</v>
      </c>
      <c r="AI4" s="51" t="s">
        <v>24</v>
      </c>
      <c r="AJ4" s="54" t="s">
        <v>25</v>
      </c>
      <c r="AK4" s="54" t="s">
        <v>26</v>
      </c>
      <c r="AL4" s="54" t="s">
        <v>27</v>
      </c>
      <c r="AM4" s="55" t="s">
        <v>28</v>
      </c>
      <c r="AN4" s="79" t="s">
        <v>54</v>
      </c>
      <c r="AO4" s="81" t="s">
        <v>73</v>
      </c>
      <c r="AP4" s="54" t="s">
        <v>29</v>
      </c>
      <c r="AR4" s="22"/>
      <c r="AS4" s="22"/>
      <c r="AT4" s="22"/>
      <c r="AU4" s="22"/>
      <c r="AV4" s="22"/>
      <c r="AW4" s="22"/>
      <c r="AX4" s="22"/>
      <c r="AY4" s="22"/>
      <c r="AZ4" s="22"/>
      <c r="BA4" s="22"/>
      <c r="BB4" s="22"/>
      <c r="BC4" s="22"/>
      <c r="BD4" s="22"/>
    </row>
    <row r="5" spans="1:56" ht="15" customHeight="1" x14ac:dyDescent="0.3">
      <c r="A5" s="56"/>
      <c r="B5" s="56"/>
      <c r="C5" s="57"/>
      <c r="D5" s="57"/>
      <c r="E5" s="57"/>
      <c r="F5" s="58"/>
      <c r="G5" s="39" t="str">
        <f>IF(F5="","",YEAR(DAT)-F5)</f>
        <v/>
      </c>
      <c r="H5" s="40" t="str">
        <f>IF(G5="","",IF(G5&lt;18,"Sub-Junior",IF(G5&lt;23,"Junior",IF(AND(G5&gt;39,G5&lt;45),"Master M1",IF(AND(G5&gt;44,G5&lt;50),"Master M2",IF(AND(G5&gt;49,G5&lt;55),"Master M3",IF(AND(G5&gt;54,G5&lt;60),"Master M4",IF(AND(G5&gt;59,G5&lt;70),"Master M5",IF(G5&gt;69,"Master M7","Open")))))))))</f>
        <v/>
      </c>
      <c r="I5" s="59"/>
      <c r="J5" s="59"/>
      <c r="K5" s="60" t="str">
        <f ca="1">IF(J5="","",VLOOKUP(J5,WeightClasses!$A$2:$E$17,IF(LEFT(I5,1)="F",IF(YEAR(TODAY())-F5&lt;18,4,2),IF(YEAR(TODAY())-F5&lt;18,5,3)),TRUE))</f>
        <v/>
      </c>
      <c r="L5" s="61"/>
      <c r="M5" s="62"/>
      <c r="N5" s="61"/>
      <c r="O5" s="63"/>
      <c r="P5" s="61"/>
      <c r="Q5" s="63"/>
      <c r="R5" s="64" t="str">
        <f>IF(OR(M5&lt;&gt;0,O5&lt;&gt;0,Q5&lt;&gt;0),MAX(IF(L5=$U$1,M5,0),IF(N5=$U$1,O5,0),IF(P5=$U$1,Q5,0)),"")</f>
        <v/>
      </c>
      <c r="S5" s="61"/>
      <c r="T5" s="63"/>
      <c r="U5" s="61"/>
      <c r="V5" s="63"/>
      <c r="W5" s="61"/>
      <c r="X5" s="63"/>
      <c r="Y5" s="64" t="str">
        <f>IF(OR(T5&lt;&gt;0,V5&lt;&gt;0,X5&lt;&gt;0),MAX(IF(S5=$U$1,T5,0),IF(U5=$U$1,V5,0),IF(W5=$U$1,X5,0)),"")</f>
        <v/>
      </c>
      <c r="Z5" s="65"/>
      <c r="AA5" s="66"/>
      <c r="AB5" s="65"/>
      <c r="AC5" s="66"/>
      <c r="AD5" s="65"/>
      <c r="AE5" s="66"/>
      <c r="AF5" s="64"/>
      <c r="AG5" s="52" t="str">
        <f>IF(OR(R5="",Y5=""),"",IF(BD5,"DSQ",IF(AND(RIGHT(I5,2)="SL",R5&lt;&gt;0,Y5&lt;&gt;0),IF(R5="",0,R5)+(IF(Y5="",0,Y5)),IF(AND(RIGHT(I5,2)="PU",R5&lt;&gt;0),R5,IF(AND(RIGHT(I5,1)="D",Y5&lt;&gt;0),Y5,0)))))</f>
        <v/>
      </c>
      <c r="AH5" s="67"/>
      <c r="AI5" s="52" t="str">
        <f>IF(G5="","",IF(AND(G5&gt;39,G5&lt;45),AG5*1.025,IF(AND(G5&gt;44,G5&lt;50),AG5*1.05,IF(AND(G5&gt;49,G5&lt;55),AG5*1.075,IF(AND(G5&gt;54,G5&lt;60),AG5*1.1,IF(AND(G5&gt;59,G5&lt;70),AG5*1.125,IF(AND(G5&gt;69,G5&lt;150),AG5*1.15,AG5*1)))))))</f>
        <v/>
      </c>
      <c r="AJ5" s="68" t="str">
        <f>IF(AND(AG5&lt;&gt;"",ISNUMBER(AG5)),AP5*AG5,"")</f>
        <v/>
      </c>
      <c r="AK5" s="52">
        <f>IF(AND(LEFT(I5,1)="M",RIGHT(I5,2)="SL"),95,IF(AND(LEFT(I5,1)="F",RIGHT(I5,2)="SL"),60,IF(AND(LEFT(I5,1)="M",RIGHT(I5,2)="PU"),90,IF(AND(LEFT(I5,1)="F",(RIGHT(I5,2)="PU")),55,IF(AND(LEFT(I5,1)="M",RIGHT(I5,1)="D"),100,IF(AND(LEFT(I5,1)="F",(RIGHT(I5,1)="D")),65,0))))))</f>
        <v>0</v>
      </c>
      <c r="AL5" s="52">
        <f>MAX(J5-AK5,0)</f>
        <v>0</v>
      </c>
      <c r="AM5" s="69">
        <f>AL5*0.05</f>
        <v>0</v>
      </c>
      <c r="AN5" s="78" t="str">
        <f>IF(AJ5="","",AJ5+AM5)</f>
        <v/>
      </c>
      <c r="AO5" s="80"/>
      <c r="AP5" s="68">
        <f>IF(AND(RIGHT(I5,2)="SL")*AND(LEFT(I5,1)="M"),100/(AT-BT*POWER(E,-CT*J5)),IF(AND(RIGHT(I5,2)="SL")*AND(LEFT(I5,1)="F"),100/(ATW-BTW*POWER(E,-CTW*J5)),IF(AND(RIGHT(I5,2)="PU")*AND(LEFT(I5,1)="M"),100/(AP-BP*POWER(E,-CP*J5)),IF(AND(RIGHT(I5,2)="PU")*AND(LEFT(I5,1)="F"),100/(APW-BPW*POWER(E,-CPW*J5)),IF(AND(RIGHT(I5,1)="D")*AND(LEFT(I5,1)="M"),100/(AD-BD*POWER(E,-CD*J5)),IF(AND(RIGHT(I5,1)="D")*AND(LEFT(I5,1)="F"),100/(ADW-BDW*POWER(E,-CDW*J5)),0))))))</f>
        <v>0</v>
      </c>
      <c r="AQ5" s="29"/>
      <c r="AR5" s="9" t="b">
        <f t="shared" ref="AR5:AR36" si="0">L5=$U$2</f>
        <v>0</v>
      </c>
      <c r="AS5" s="9" t="b">
        <f t="shared" ref="AS5:AS36" si="1">N5=$U$2</f>
        <v>0</v>
      </c>
      <c r="AT5" s="9" t="b">
        <f t="shared" ref="AT5:AT36" si="2">P5=$U$2</f>
        <v>0</v>
      </c>
      <c r="AU5" s="9" t="b">
        <f t="shared" ref="AU5:AU36" si="3">S5=$U$2</f>
        <v>0</v>
      </c>
      <c r="AV5" s="9" t="b">
        <f t="shared" ref="AV5:AV36" si="4">U5=$U$2</f>
        <v>0</v>
      </c>
      <c r="AW5" s="9" t="b">
        <f t="shared" ref="AW5:AW36" si="5">W5=$U$2</f>
        <v>0</v>
      </c>
      <c r="AX5" s="9" t="b">
        <f t="shared" ref="AX5:AX36" si="6">Z5=$U$2</f>
        <v>0</v>
      </c>
      <c r="AY5" s="9" t="b">
        <f t="shared" ref="AY5:AY36" si="7">AB5=$U$2</f>
        <v>0</v>
      </c>
      <c r="AZ5" s="9" t="b">
        <f t="shared" ref="AZ5:AZ36" si="8">AD5=$U$2</f>
        <v>0</v>
      </c>
      <c r="BA5" s="8" t="b">
        <f>AND(AR5,AS5,AT5)</f>
        <v>0</v>
      </c>
      <c r="BB5" s="8" t="b">
        <f>AND(AU5,AV5,AW5)</f>
        <v>0</v>
      </c>
      <c r="BC5" s="8" t="b">
        <f>AND(AX5,AY5,AZ5)</f>
        <v>0</v>
      </c>
      <c r="BD5" s="8" t="b">
        <f>OR(BA5,BB5,BC5)</f>
        <v>0</v>
      </c>
    </row>
    <row r="6" spans="1:56" ht="15" customHeight="1" x14ac:dyDescent="0.3">
      <c r="A6" s="56"/>
      <c r="B6" s="56"/>
      <c r="C6" s="57"/>
      <c r="D6" s="57"/>
      <c r="E6" s="57"/>
      <c r="F6" s="58"/>
      <c r="G6" s="39" t="str">
        <f>IF(F6="","",YEAR(DAT)-F6)</f>
        <v/>
      </c>
      <c r="H6" s="40" t="str">
        <f>IF(G6="","",IF(G6&lt;18,"Sub-Junior",IF(G6&lt;23,"Junior",IF(AND(G6&gt;39,G6&lt;45),"Master M1",IF(AND(G6&gt;44,G6&lt;50),"Master M2",IF(AND(G6&gt;49,G6&lt;55),"Master M3",IF(AND(G6&gt;54,G6&lt;60),"Master M4",IF(AND(G6&gt;59,G6&lt;70),"Master M5",IF(G6&gt;69,"Master M7","Open")))))))))</f>
        <v/>
      </c>
      <c r="I6" s="59"/>
      <c r="J6" s="59"/>
      <c r="K6" s="60" t="str">
        <f ca="1">IF(J6="","",VLOOKUP(J6,WeightClasses!$A$2:$E$17,IF(LEFT(I6,1)="F",IF(YEAR(TODAY())-F6&lt;18,4,2),IF(YEAR(TODAY())-F6&lt;18,5,3)),TRUE))</f>
        <v/>
      </c>
      <c r="L6" s="61"/>
      <c r="M6" s="62"/>
      <c r="N6" s="61"/>
      <c r="O6" s="63"/>
      <c r="P6" s="61"/>
      <c r="Q6" s="63"/>
      <c r="R6" s="64" t="str">
        <f>IF(OR(M6&lt;&gt;0,O6&lt;&gt;0,Q6&lt;&gt;0),MAX(IF(L6=$U$1,M6,0),IF(N6=$U$1,O6,0),IF(P6=$U$1,Q6,0)),"")</f>
        <v/>
      </c>
      <c r="S6" s="61"/>
      <c r="T6" s="63"/>
      <c r="U6" s="61"/>
      <c r="V6" s="63"/>
      <c r="W6" s="61"/>
      <c r="X6" s="63"/>
      <c r="Y6" s="64" t="str">
        <f>IF(OR(T6&lt;&gt;0,V6&lt;&gt;0,X6&lt;&gt;0),MAX(IF(S6=$U$1,T6,0),IF(U6=$U$1,V6,0),IF(W6=$U$1,X6,0)),"")</f>
        <v/>
      </c>
      <c r="Z6" s="65"/>
      <c r="AA6" s="66"/>
      <c r="AB6" s="65"/>
      <c r="AC6" s="66"/>
      <c r="AD6" s="65"/>
      <c r="AE6" s="66"/>
      <c r="AF6" s="64"/>
      <c r="AG6" s="52" t="str">
        <f>IF(OR(R6="",Y6=""),"",IF(BD6,"DSQ",IF(AND(RIGHT(I6,2)="SL",R6&lt;&gt;0,Y6&lt;&gt;0),IF(R6="",0,R6)+(IF(Y6="",0,Y6)),IF(AND(RIGHT(I6,2)="PU",R6&lt;&gt;0),R6,IF(AND(RIGHT(I6,1)="D",Y6&lt;&gt;0),Y6,0)))))</f>
        <v/>
      </c>
      <c r="AH6" s="67"/>
      <c r="AI6" s="52" t="str">
        <f>IF(G6="","",IF(AND(G6&gt;39,G6&lt;45),AG6*1.025,IF(AND(G6&gt;44,G6&lt;50),AG6*1.05,IF(AND(G6&gt;49,G6&lt;55),AG6*1.075,IF(AND(G6&gt;54,G6&lt;60),AG6*1.1,IF(AND(G6&gt;59,G6&lt;70),AG6*1.125,IF(AND(G6&gt;69,G6&lt;150),AG6*1.15,AG6*1)))))))</f>
        <v/>
      </c>
      <c r="AJ6" s="68" t="str">
        <f>IF(AND(AG6&lt;&gt;"",ISNUMBER(AG6)),AP6*AG6,"")</f>
        <v/>
      </c>
      <c r="AK6" s="52">
        <f>IF(AND(LEFT(I6,1)="M",RIGHT(I6,2)="SL"),95,IF(AND(LEFT(I6,1)="F",RIGHT(I6,2)="SL"),60,IF(AND(LEFT(I6,1)="M",RIGHT(I6,2)="PU"),90,IF(AND(LEFT(I6,1)="F",(RIGHT(I6,2)="PU")),55,IF(AND(LEFT(I6,1)="M",RIGHT(I6,1)="D"),100,IF(AND(LEFT(I6,1)="F",(RIGHT(I6,1)="D")),65,0))))))</f>
        <v>0</v>
      </c>
      <c r="AL6" s="52">
        <f>MAX(J6-AK6,0)</f>
        <v>0</v>
      </c>
      <c r="AM6" s="69">
        <f>AL6*0.05</f>
        <v>0</v>
      </c>
      <c r="AN6" s="78" t="str">
        <f>IF(AJ6="","",AJ6+AM6)</f>
        <v/>
      </c>
      <c r="AO6" s="80"/>
      <c r="AP6" s="68">
        <f>IF(AND(RIGHT(I6,2)="SL")*AND(LEFT(I6,1)="M"),100/(AT-BT*POWER(E,-CT*J6)),IF(AND(RIGHT(I6,2)="SL")*AND(LEFT(I6,1)="F"),100/(ATW-BTW*POWER(E,-CTW*J6)),IF(AND(RIGHT(I6,2)="PU")*AND(LEFT(I6,1)="M"),100/(AP-BP*POWER(E,-CP*J6)),IF(AND(RIGHT(I6,2)="PU")*AND(LEFT(I6,1)="F"),100/(APW-BPW*POWER(E,-CPW*J6)),IF(AND(RIGHT(I6,1)="D")*AND(LEFT(I6,1)="M"),100/(AD-BD*POWER(E,-CD*J6)),IF(AND(RIGHT(I6,1)="D")*AND(LEFT(I6,1)="F"),100/(ADW-BDW*POWER(E,-CDW*J6)),0))))))</f>
        <v>0</v>
      </c>
      <c r="AR6" s="9" t="b">
        <f t="shared" si="0"/>
        <v>0</v>
      </c>
      <c r="AS6" s="9" t="b">
        <f t="shared" si="1"/>
        <v>0</v>
      </c>
      <c r="AT6" s="9" t="b">
        <f t="shared" si="2"/>
        <v>0</v>
      </c>
      <c r="AU6" s="9" t="b">
        <f t="shared" si="3"/>
        <v>0</v>
      </c>
      <c r="AV6" s="9" t="b">
        <f t="shared" si="4"/>
        <v>0</v>
      </c>
      <c r="AW6" s="9" t="b">
        <f t="shared" si="5"/>
        <v>0</v>
      </c>
      <c r="AX6" s="9" t="b">
        <f t="shared" si="6"/>
        <v>0</v>
      </c>
      <c r="AY6" s="9" t="b">
        <f t="shared" si="7"/>
        <v>0</v>
      </c>
      <c r="AZ6" s="9" t="b">
        <f t="shared" si="8"/>
        <v>0</v>
      </c>
      <c r="BA6" s="8" t="b">
        <f t="shared" ref="BA6:BA69" si="9">AND(AR6,AS6,AT6)</f>
        <v>0</v>
      </c>
      <c r="BB6" s="8" t="b">
        <f t="shared" ref="BB6:BB69" si="10">AND(AU6,AV6,AW6)</f>
        <v>0</v>
      </c>
      <c r="BC6" s="8" t="b">
        <f t="shared" ref="BC6:BC69" si="11">AND(AX6,AY6,AZ6)</f>
        <v>0</v>
      </c>
      <c r="BD6" s="8" t="b">
        <f t="shared" ref="BD6:BD69" si="12">OR(BA6,BB6,BC6)</f>
        <v>0</v>
      </c>
    </row>
    <row r="7" spans="1:56" ht="15" customHeight="1" x14ac:dyDescent="0.3">
      <c r="A7" s="56"/>
      <c r="B7" s="56"/>
      <c r="C7" s="57"/>
      <c r="D7" s="57"/>
      <c r="E7" s="57"/>
      <c r="F7" s="58"/>
      <c r="G7" s="39" t="str">
        <f>IF(F7="","",YEAR(DAT)-F7)</f>
        <v/>
      </c>
      <c r="H7" s="40" t="str">
        <f>IF(G7="","",IF(G7&lt;18,"Sub-Junior",IF(G7&lt;23,"Junior",IF(AND(G7&gt;39,G7&lt;45),"Master M1",IF(AND(G7&gt;44,G7&lt;50),"Master M2",IF(AND(G7&gt;49,G7&lt;55),"Master M3",IF(AND(G7&gt;54,G7&lt;60),"Master M4",IF(AND(G7&gt;59,G7&lt;70),"Master M5",IF(G7&gt;69,"Master M7","Open")))))))))</f>
        <v/>
      </c>
      <c r="I7" s="59"/>
      <c r="J7" s="59"/>
      <c r="K7" s="60" t="str">
        <f ca="1">IF(J7="","",VLOOKUP(J7,WeightClasses!$A$2:$E$17,IF(LEFT(I7,1)="F",IF(YEAR(TODAY())-F7&lt;18,4,2),IF(YEAR(TODAY())-F7&lt;18,5,3)),TRUE))</f>
        <v/>
      </c>
      <c r="L7" s="61"/>
      <c r="M7" s="62"/>
      <c r="N7" s="61"/>
      <c r="O7" s="63"/>
      <c r="P7" s="61"/>
      <c r="Q7" s="63"/>
      <c r="R7" s="64" t="str">
        <f>IF(OR(M7&lt;&gt;0,O7&lt;&gt;0,Q7&lt;&gt;0),MAX(IF(L7=$U$1,M7,0),IF(N7=$U$1,O7,0),IF(P7=$U$1,Q7,0)),"")</f>
        <v/>
      </c>
      <c r="S7" s="61"/>
      <c r="T7" s="63"/>
      <c r="U7" s="61"/>
      <c r="V7" s="63"/>
      <c r="W7" s="61"/>
      <c r="X7" s="63"/>
      <c r="Y7" s="64" t="str">
        <f>IF(OR(T7&lt;&gt;0,V7&lt;&gt;0,X7&lt;&gt;0),MAX(IF(S7=$U$1,T7,0),IF(U7=$U$1,V7,0),IF(W7=$U$1,X7,0)),"")</f>
        <v/>
      </c>
      <c r="Z7" s="65"/>
      <c r="AA7" s="66"/>
      <c r="AB7" s="65"/>
      <c r="AC7" s="66"/>
      <c r="AD7" s="65"/>
      <c r="AE7" s="66"/>
      <c r="AF7" s="64"/>
      <c r="AG7" s="52" t="str">
        <f>IF(OR(R7="",Y7=""),"",IF(BD7,"DSQ",IF(AND(RIGHT(I7,2)="SL",R7&lt;&gt;0,Y7&lt;&gt;0),IF(R7="",0,R7)+(IF(Y7="",0,Y7)),IF(AND(RIGHT(I7,2)="PU",R7&lt;&gt;0),R7,IF(AND(RIGHT(I7,1)="D",Y7&lt;&gt;0),Y7,0)))))</f>
        <v/>
      </c>
      <c r="AH7" s="67"/>
      <c r="AI7" s="52" t="str">
        <f>IF(G7="","",IF(AND(G7&gt;39,G7&lt;45),AG7*1.025,IF(AND(G7&gt;44,G7&lt;50),AG7*1.05,IF(AND(G7&gt;49,G7&lt;55),AG7*1.075,IF(AND(G7&gt;54,G7&lt;60),AG7*1.1,IF(AND(G7&gt;59,G7&lt;70),AG7*1.125,IF(AND(G7&gt;69,G7&lt;150),AG7*1.15,AG7*1)))))))</f>
        <v/>
      </c>
      <c r="AJ7" s="68" t="str">
        <f>IF(AND(AG7&lt;&gt;"",ISNUMBER(AG7)),AP7*AG7,"")</f>
        <v/>
      </c>
      <c r="AK7" s="52">
        <f>IF(AND(LEFT(I7,1)="M",RIGHT(I7,2)="SL"),95,IF(AND(LEFT(I7,1)="F",RIGHT(I7,2)="SL"),60,IF(AND(LEFT(I7,1)="M",RIGHT(I7,2)="PU"),90,IF(AND(LEFT(I7,1)="F",(RIGHT(I7,2)="PU")),55,IF(AND(LEFT(I7,1)="M",RIGHT(I7,1)="D"),100,IF(AND(LEFT(I7,1)="F",(RIGHT(I7,1)="D")),65,0))))))</f>
        <v>0</v>
      </c>
      <c r="AL7" s="52">
        <f>MAX(J7-AK7,0)</f>
        <v>0</v>
      </c>
      <c r="AM7" s="69">
        <f>AL7*0.05</f>
        <v>0</v>
      </c>
      <c r="AN7" s="78" t="str">
        <f>IF(AJ7="","",AJ7+AM7)</f>
        <v/>
      </c>
      <c r="AO7" s="80"/>
      <c r="AP7" s="68">
        <f>IF(AND(RIGHT(I7,2)="SL")*AND(LEFT(I7,1)="M"),100/(AT-BT*POWER(E,-CT*J7)),IF(AND(RIGHT(I7,2)="SL")*AND(LEFT(I7,1)="F"),100/(ATW-BTW*POWER(E,-CTW*J7)),IF(AND(RIGHT(I7,2)="PU")*AND(LEFT(I7,1)="M"),100/(AP-BP*POWER(E,-CP*J7)),IF(AND(RIGHT(I7,2)="PU")*AND(LEFT(I7,1)="F"),100/(APW-BPW*POWER(E,-CPW*J7)),IF(AND(RIGHT(I7,1)="D")*AND(LEFT(I7,1)="M"),100/(AD-BD*POWER(E,-CD*J7)),IF(AND(RIGHT(I7,1)="D")*AND(LEFT(I7,1)="F"),100/(ADW-BDW*POWER(E,-CDW*J7)),0))))))</f>
        <v>0</v>
      </c>
      <c r="AR7" s="9" t="b">
        <f t="shared" si="0"/>
        <v>0</v>
      </c>
      <c r="AS7" s="9" t="b">
        <f t="shared" si="1"/>
        <v>0</v>
      </c>
      <c r="AT7" s="9" t="b">
        <f t="shared" si="2"/>
        <v>0</v>
      </c>
      <c r="AU7" s="9" t="b">
        <f t="shared" si="3"/>
        <v>0</v>
      </c>
      <c r="AV7" s="9" t="b">
        <f t="shared" si="4"/>
        <v>0</v>
      </c>
      <c r="AW7" s="9" t="b">
        <f t="shared" si="5"/>
        <v>0</v>
      </c>
      <c r="AX7" s="9" t="b">
        <f t="shared" si="6"/>
        <v>0</v>
      </c>
      <c r="AY7" s="9" t="b">
        <f t="shared" si="7"/>
        <v>0</v>
      </c>
      <c r="AZ7" s="9" t="b">
        <f t="shared" si="8"/>
        <v>0</v>
      </c>
      <c r="BA7" s="8" t="b">
        <f t="shared" si="9"/>
        <v>0</v>
      </c>
      <c r="BB7" s="8" t="b">
        <f t="shared" si="10"/>
        <v>0</v>
      </c>
      <c r="BC7" s="8" t="b">
        <f t="shared" si="11"/>
        <v>0</v>
      </c>
      <c r="BD7" s="8" t="b">
        <f t="shared" si="12"/>
        <v>0</v>
      </c>
    </row>
    <row r="8" spans="1:56" ht="15" customHeight="1" x14ac:dyDescent="0.3">
      <c r="A8" s="56"/>
      <c r="B8" s="56"/>
      <c r="C8" s="57"/>
      <c r="D8" s="57"/>
      <c r="E8" s="57"/>
      <c r="F8" s="58"/>
      <c r="G8" s="39" t="str">
        <f>IF(F8="","",YEAR(DAT)-F8)</f>
        <v/>
      </c>
      <c r="H8" s="40" t="str">
        <f>IF(G8="","",IF(G8&lt;18,"Sub-Junior",IF(G8&lt;23,"Junior",IF(AND(G8&gt;39,G8&lt;45),"Master M1",IF(AND(G8&gt;44,G8&lt;50),"Master M2",IF(AND(G8&gt;49,G8&lt;55),"Master M3",IF(AND(G8&gt;54,G8&lt;60),"Master M4",IF(AND(G8&gt;59,G8&lt;70),"Master M5",IF(G8&gt;69,"Master M7","Open")))))))))</f>
        <v/>
      </c>
      <c r="I8" s="59"/>
      <c r="J8" s="59"/>
      <c r="K8" s="60" t="str">
        <f ca="1">IF(J8="","",VLOOKUP(J8,WeightClasses!$A$2:$E$17,IF(LEFT(I8,1)="F",IF(YEAR(TODAY())-F8&lt;18,4,2),IF(YEAR(TODAY())-F8&lt;18,5,3)),TRUE))</f>
        <v/>
      </c>
      <c r="L8" s="61"/>
      <c r="M8" s="62"/>
      <c r="N8" s="61"/>
      <c r="O8" s="63"/>
      <c r="P8" s="61"/>
      <c r="Q8" s="63"/>
      <c r="R8" s="64" t="str">
        <f>IF(OR(M8&lt;&gt;0,O8&lt;&gt;0,Q8&lt;&gt;0),MAX(IF(L8=$U$1,M8,0),IF(N8=$U$1,O8,0),IF(P8=$U$1,Q8,0)),"")</f>
        <v/>
      </c>
      <c r="S8" s="61"/>
      <c r="T8" s="63"/>
      <c r="U8" s="61"/>
      <c r="V8" s="63"/>
      <c r="W8" s="61"/>
      <c r="X8" s="63"/>
      <c r="Y8" s="64" t="str">
        <f>IF(OR(T8&lt;&gt;0,V8&lt;&gt;0,X8&lt;&gt;0),MAX(IF(S8=$U$1,T8,0),IF(U8=$U$1,V8,0),IF(W8=$U$1,X8,0)),"")</f>
        <v/>
      </c>
      <c r="Z8" s="65"/>
      <c r="AA8" s="66"/>
      <c r="AB8" s="65"/>
      <c r="AC8" s="66"/>
      <c r="AD8" s="65"/>
      <c r="AE8" s="66"/>
      <c r="AF8" s="64"/>
      <c r="AG8" s="52" t="str">
        <f>IF(OR(R8="",Y8=""),"",IF(BD8,"DSQ",IF(AND(RIGHT(I8,2)="SL",R8&lt;&gt;0,Y8&lt;&gt;0),IF(R8="",0,R8)+(IF(Y8="",0,Y8)),IF(AND(RIGHT(I8,2)="PU",R8&lt;&gt;0),R8,IF(AND(RIGHT(I8,1)="D",Y8&lt;&gt;0),Y8,0)))))</f>
        <v/>
      </c>
      <c r="AH8" s="67"/>
      <c r="AI8" s="52" t="str">
        <f>IF(G8="","",IF(AND(G8&gt;39,G8&lt;45),AG8*1.025,IF(AND(G8&gt;44,G8&lt;50),AG8*1.05,IF(AND(G8&gt;49,G8&lt;55),AG8*1.075,IF(AND(G8&gt;54,G8&lt;60),AG8*1.1,IF(AND(G8&gt;59,G8&lt;70),AG8*1.125,IF(AND(G8&gt;69,G8&lt;150),AG8*1.15,AG8*1)))))))</f>
        <v/>
      </c>
      <c r="AJ8" s="68" t="str">
        <f>IF(AND(AG8&lt;&gt;"",ISNUMBER(AG8)),AP8*AG8,"")</f>
        <v/>
      </c>
      <c r="AK8" s="52">
        <f>IF(AND(LEFT(I8,1)="M",RIGHT(I8,2)="SL"),95,IF(AND(LEFT(I8,1)="F",RIGHT(I8,2)="SL"),60,IF(AND(LEFT(I8,1)="M",RIGHT(I8,2)="PU"),90,IF(AND(LEFT(I8,1)="F",(RIGHT(I8,2)="PU")),55,IF(AND(LEFT(I8,1)="M",RIGHT(I8,1)="D"),100,IF(AND(LEFT(I8,1)="F",(RIGHT(I8,1)="D")),65,0))))))</f>
        <v>0</v>
      </c>
      <c r="AL8" s="52">
        <f>MAX(J8-AK8,0)</f>
        <v>0</v>
      </c>
      <c r="AM8" s="69">
        <f>AL8*0.05</f>
        <v>0</v>
      </c>
      <c r="AN8" s="78" t="str">
        <f>IF(AJ8="","",AJ8+AM8)</f>
        <v/>
      </c>
      <c r="AO8" s="80"/>
      <c r="AP8" s="68">
        <f>IF(AND(RIGHT(I8,2)="SL")*AND(LEFT(I8,1)="M"),100/(AT-BT*POWER(E,-CT*J8)),IF(AND(RIGHT(I8,2)="SL")*AND(LEFT(I8,1)="F"),100/(ATW-BTW*POWER(E,-CTW*J8)),IF(AND(RIGHT(I8,2)="PU")*AND(LEFT(I8,1)="M"),100/(AP-BP*POWER(E,-CP*J8)),IF(AND(RIGHT(I8,2)="PU")*AND(LEFT(I8,1)="F"),100/(APW-BPW*POWER(E,-CPW*J8)),IF(AND(RIGHT(I8,1)="D")*AND(LEFT(I8,1)="M"),100/(AD-BD*POWER(E,-CD*J8)),IF(AND(RIGHT(I8,1)="D")*AND(LEFT(I8,1)="F"),100/(ADW-BDW*POWER(E,-CDW*J8)),0))))))</f>
        <v>0</v>
      </c>
      <c r="AR8" s="9" t="b">
        <f t="shared" si="0"/>
        <v>0</v>
      </c>
      <c r="AS8" s="9" t="b">
        <f t="shared" si="1"/>
        <v>0</v>
      </c>
      <c r="AT8" s="9" t="b">
        <f t="shared" si="2"/>
        <v>0</v>
      </c>
      <c r="AU8" s="9" t="b">
        <f t="shared" si="3"/>
        <v>0</v>
      </c>
      <c r="AV8" s="9" t="b">
        <f t="shared" si="4"/>
        <v>0</v>
      </c>
      <c r="AW8" s="9" t="b">
        <f t="shared" si="5"/>
        <v>0</v>
      </c>
      <c r="AX8" s="9" t="b">
        <f t="shared" si="6"/>
        <v>0</v>
      </c>
      <c r="AY8" s="9" t="b">
        <f t="shared" si="7"/>
        <v>0</v>
      </c>
      <c r="AZ8" s="9" t="b">
        <f t="shared" si="8"/>
        <v>0</v>
      </c>
      <c r="BA8" s="8" t="b">
        <f t="shared" si="9"/>
        <v>0</v>
      </c>
      <c r="BB8" s="8" t="b">
        <f t="shared" si="10"/>
        <v>0</v>
      </c>
      <c r="BC8" s="8" t="b">
        <f t="shared" si="11"/>
        <v>0</v>
      </c>
      <c r="BD8" s="8" t="b">
        <f t="shared" si="12"/>
        <v>0</v>
      </c>
    </row>
    <row r="9" spans="1:56" ht="15" customHeight="1" x14ac:dyDescent="0.3">
      <c r="A9" s="56"/>
      <c r="B9" s="56"/>
      <c r="C9" s="57"/>
      <c r="D9" s="57"/>
      <c r="E9" s="57"/>
      <c r="F9" s="58"/>
      <c r="G9" s="39" t="str">
        <f>IF(F9="","",YEAR(DAT)-F9)</f>
        <v/>
      </c>
      <c r="H9" s="40" t="str">
        <f>IF(G9="","",IF(G9&lt;18,"Sub-Junior",IF(G9&lt;23,"Junior",IF(AND(G9&gt;39,G9&lt;45),"Master M1",IF(AND(G9&gt;44,G9&lt;50),"Master M2",IF(AND(G9&gt;49,G9&lt;55),"Master M3",IF(AND(G9&gt;54,G9&lt;60),"Master M4",IF(AND(G9&gt;59,G9&lt;70),"Master M5",IF(G9&gt;69,"Master M7","Open")))))))))</f>
        <v/>
      </c>
      <c r="I9" s="59"/>
      <c r="J9" s="59"/>
      <c r="K9" s="60" t="str">
        <f ca="1">IF(J9="","",VLOOKUP(J9,WeightClasses!$A$2:$E$17,IF(LEFT(I9,1)="F",IF(YEAR(TODAY())-F9&lt;18,4,2),IF(YEAR(TODAY())-F9&lt;18,5,3)),TRUE))</f>
        <v/>
      </c>
      <c r="L9" s="61"/>
      <c r="M9" s="62"/>
      <c r="N9" s="61"/>
      <c r="O9" s="63"/>
      <c r="P9" s="61"/>
      <c r="Q9" s="63"/>
      <c r="R9" s="64" t="str">
        <f>IF(OR(M9&lt;&gt;0,O9&lt;&gt;0,Q9&lt;&gt;0),MAX(IF(L9=$U$1,M9,0),IF(N9=$U$1,O9,0),IF(P9=$U$1,Q9,0)),"")</f>
        <v/>
      </c>
      <c r="S9" s="61"/>
      <c r="T9" s="63"/>
      <c r="U9" s="61"/>
      <c r="V9" s="63"/>
      <c r="W9" s="61"/>
      <c r="X9" s="63"/>
      <c r="Y9" s="64" t="str">
        <f>IF(OR(T9&lt;&gt;0,V9&lt;&gt;0,X9&lt;&gt;0),MAX(IF(S9=$U$1,T9,0),IF(U9=$U$1,V9,0),IF(W9=$U$1,X9,0)),"")</f>
        <v/>
      </c>
      <c r="Z9" s="65"/>
      <c r="AA9" s="66"/>
      <c r="AB9" s="65"/>
      <c r="AC9" s="66"/>
      <c r="AD9" s="65"/>
      <c r="AE9" s="66"/>
      <c r="AF9" s="64"/>
      <c r="AG9" s="52" t="str">
        <f>IF(OR(R9="",Y9=""),"",IF(BD9,"DSQ",IF(AND(RIGHT(I9,2)="SL",R9&lt;&gt;0,Y9&lt;&gt;0),IF(R9="",0,R9)+(IF(Y9="",0,Y9)),IF(AND(RIGHT(I9,2)="PU",R9&lt;&gt;0),R9,IF(AND(RIGHT(I9,1)="D",Y9&lt;&gt;0),Y9,0)))))</f>
        <v/>
      </c>
      <c r="AH9" s="67"/>
      <c r="AI9" s="52" t="str">
        <f>IF(G9="","",IF(AND(G9&gt;39,G9&lt;45),AG9*1.025,IF(AND(G9&gt;44,G9&lt;50),AG9*1.05,IF(AND(G9&gt;49,G9&lt;55),AG9*1.075,IF(AND(G9&gt;54,G9&lt;60),AG9*1.1,IF(AND(G9&gt;59,G9&lt;70),AG9*1.125,IF(AND(G9&gt;69,G9&lt;150),AG9*1.15,AG9*1)))))))</f>
        <v/>
      </c>
      <c r="AJ9" s="68" t="str">
        <f>IF(AND(AG9&lt;&gt;"",ISNUMBER(AG9)),AP9*AG9,"")</f>
        <v/>
      </c>
      <c r="AK9" s="52">
        <f>IF(AND(LEFT(I9,1)="M",RIGHT(I9,2)="SL"),95,IF(AND(LEFT(I9,1)="F",RIGHT(I9,2)="SL"),60,IF(AND(LEFT(I9,1)="M",RIGHT(I9,2)="PU"),90,IF(AND(LEFT(I9,1)="F",(RIGHT(I9,2)="PU")),55,IF(AND(LEFT(I9,1)="M",RIGHT(I9,1)="D"),100,IF(AND(LEFT(I9,1)="F",(RIGHT(I9,1)="D")),65,0))))))</f>
        <v>0</v>
      </c>
      <c r="AL9" s="52">
        <f>MAX(J9-AK9,0)</f>
        <v>0</v>
      </c>
      <c r="AM9" s="69">
        <f>AL9*0.05</f>
        <v>0</v>
      </c>
      <c r="AN9" s="78" t="str">
        <f>IF(AJ9="","",AJ9+AM9)</f>
        <v/>
      </c>
      <c r="AO9" s="80"/>
      <c r="AP9" s="68">
        <f>IF(AND(RIGHT(I9,2)="SL")*AND(LEFT(I9,1)="M"),100/(AT-BT*POWER(E,-CT*J9)),IF(AND(RIGHT(I9,2)="SL")*AND(LEFT(I9,1)="F"),100/(ATW-BTW*POWER(E,-CTW*J9)),IF(AND(RIGHT(I9,2)="PU")*AND(LEFT(I9,1)="M"),100/(AP-BP*POWER(E,-CP*J9)),IF(AND(RIGHT(I9,2)="PU")*AND(LEFT(I9,1)="F"),100/(APW-BPW*POWER(E,-CPW*J9)),IF(AND(RIGHT(I9,1)="D")*AND(LEFT(I9,1)="M"),100/(AD-BD*POWER(E,-CD*J9)),IF(AND(RIGHT(I9,1)="D")*AND(LEFT(I9,1)="F"),100/(ADW-BDW*POWER(E,-CDW*J9)),0))))))</f>
        <v>0</v>
      </c>
      <c r="AR9" s="9" t="b">
        <f t="shared" si="0"/>
        <v>0</v>
      </c>
      <c r="AS9" s="9" t="b">
        <f t="shared" si="1"/>
        <v>0</v>
      </c>
      <c r="AT9" s="9" t="b">
        <f t="shared" si="2"/>
        <v>0</v>
      </c>
      <c r="AU9" s="9" t="b">
        <f t="shared" si="3"/>
        <v>0</v>
      </c>
      <c r="AV9" s="9" t="b">
        <f t="shared" si="4"/>
        <v>0</v>
      </c>
      <c r="AW9" s="9" t="b">
        <f t="shared" si="5"/>
        <v>0</v>
      </c>
      <c r="AX9" s="9" t="b">
        <f t="shared" si="6"/>
        <v>0</v>
      </c>
      <c r="AY9" s="9" t="b">
        <f t="shared" si="7"/>
        <v>0</v>
      </c>
      <c r="AZ9" s="9" t="b">
        <f t="shared" si="8"/>
        <v>0</v>
      </c>
      <c r="BA9" s="8" t="b">
        <f t="shared" si="9"/>
        <v>0</v>
      </c>
      <c r="BB9" s="8" t="b">
        <f t="shared" si="10"/>
        <v>0</v>
      </c>
      <c r="BC9" s="8" t="b">
        <f t="shared" si="11"/>
        <v>0</v>
      </c>
      <c r="BD9" s="8" t="b">
        <f t="shared" si="12"/>
        <v>0</v>
      </c>
    </row>
    <row r="10" spans="1:56" ht="15" customHeight="1" x14ac:dyDescent="0.3">
      <c r="A10" s="56"/>
      <c r="B10" s="56"/>
      <c r="C10" s="57"/>
      <c r="D10" s="57"/>
      <c r="E10" s="57"/>
      <c r="F10" s="58"/>
      <c r="G10" s="39" t="str">
        <f>IF(F10="","",YEAR(DAT)-F10)</f>
        <v/>
      </c>
      <c r="H10" s="40" t="str">
        <f>IF(G10="","",IF(G10&lt;18,"Sub-Junior",IF(G10&lt;23,"Junior",IF(AND(G10&gt;39,G10&lt;45),"Master M1",IF(AND(G10&gt;44,G10&lt;50),"Master M2",IF(AND(G10&gt;49,G10&lt;55),"Master M3",IF(AND(G10&gt;54,G10&lt;60),"Master M4",IF(AND(G10&gt;59,G10&lt;70),"Master M5",IF(G10&gt;69,"Master M7","Open")))))))))</f>
        <v/>
      </c>
      <c r="I10" s="59"/>
      <c r="J10" s="59"/>
      <c r="K10" s="60" t="str">
        <f ca="1">IF(J10="","",VLOOKUP(J10,WeightClasses!$A$2:$E$17,IF(LEFT(I10,1)="F",IF(YEAR(TODAY())-F10&lt;18,4,2),IF(YEAR(TODAY())-F10&lt;18,5,3)),TRUE))</f>
        <v/>
      </c>
      <c r="L10" s="61"/>
      <c r="M10" s="62"/>
      <c r="N10" s="61"/>
      <c r="O10" s="63"/>
      <c r="P10" s="61"/>
      <c r="Q10" s="63"/>
      <c r="R10" s="64" t="str">
        <f>IF(OR(M10&lt;&gt;0,O10&lt;&gt;0,Q10&lt;&gt;0),MAX(IF(L10=$U$1,M10,0),IF(N10=$U$1,O10,0),IF(P10=$U$1,Q10,0)),"")</f>
        <v/>
      </c>
      <c r="S10" s="61"/>
      <c r="T10" s="63"/>
      <c r="U10" s="61"/>
      <c r="V10" s="63"/>
      <c r="W10" s="61"/>
      <c r="X10" s="63"/>
      <c r="Y10" s="64" t="str">
        <f>IF(OR(T10&lt;&gt;0,V10&lt;&gt;0,X10&lt;&gt;0),MAX(IF(S10=$U$1,T10,0),IF(U10=$U$1,V10,0),IF(W10=$U$1,X10,0)),"")</f>
        <v/>
      </c>
      <c r="Z10" s="65"/>
      <c r="AA10" s="66"/>
      <c r="AB10" s="65"/>
      <c r="AC10" s="66"/>
      <c r="AD10" s="65"/>
      <c r="AE10" s="66"/>
      <c r="AF10" s="64"/>
      <c r="AG10" s="52" t="str">
        <f>IF(OR(R10="",Y10=""),"",IF(BD10,"DSQ",IF(AND(RIGHT(I10,2)="SL",R10&lt;&gt;0,Y10&lt;&gt;0),IF(R10="",0,R10)+(IF(Y10="",0,Y10)),IF(AND(RIGHT(I10,2)="PU",R10&lt;&gt;0),R10,IF(AND(RIGHT(I10,1)="D",Y10&lt;&gt;0),Y10,0)))))</f>
        <v/>
      </c>
      <c r="AH10" s="67"/>
      <c r="AI10" s="52" t="str">
        <f>IF(G10="","",IF(AND(G10&gt;39,G10&lt;45),AG10*1.025,IF(AND(G10&gt;44,G10&lt;50),AG10*1.05,IF(AND(G10&gt;49,G10&lt;55),AG10*1.075,IF(AND(G10&gt;54,G10&lt;60),AG10*1.1,IF(AND(G10&gt;59,G10&lt;70),AG10*1.125,IF(AND(G10&gt;69,G10&lt;150),AG10*1.15,AG10*1)))))))</f>
        <v/>
      </c>
      <c r="AJ10" s="68" t="str">
        <f>IF(AND(AG10&lt;&gt;"",ISNUMBER(AG10)),AP10*AG10,"")</f>
        <v/>
      </c>
      <c r="AK10" s="52">
        <f>IF(AND(LEFT(I10,1)="M",RIGHT(I10,2)="SL"),95,IF(AND(LEFT(I10,1)="F",RIGHT(I10,2)="SL"),60,IF(AND(LEFT(I10,1)="M",RIGHT(I10,2)="PU"),90,IF(AND(LEFT(I10,1)="F",(RIGHT(I10,2)="PU")),55,IF(AND(LEFT(I10,1)="M",RIGHT(I10,1)="D"),100,IF(AND(LEFT(I10,1)="F",(RIGHT(I10,1)="D")),65,0))))))</f>
        <v>0</v>
      </c>
      <c r="AL10" s="52">
        <f>MAX(J10-AK10,0)</f>
        <v>0</v>
      </c>
      <c r="AM10" s="69">
        <f>AL10*0.05</f>
        <v>0</v>
      </c>
      <c r="AN10" s="78" t="str">
        <f>IF(AJ10="","",AJ10+AM10)</f>
        <v/>
      </c>
      <c r="AO10" s="80"/>
      <c r="AP10" s="68">
        <f>IF(AND(RIGHT(I10,2)="SL")*AND(LEFT(I10,1)="M"),100/(AT-BT*POWER(E,-CT*J10)),IF(AND(RIGHT(I10,2)="SL")*AND(LEFT(I10,1)="F"),100/(ATW-BTW*POWER(E,-CTW*J10)),IF(AND(RIGHT(I10,2)="PU")*AND(LEFT(I10,1)="M"),100/(AP-BP*POWER(E,-CP*J10)),IF(AND(RIGHT(I10,2)="PU")*AND(LEFT(I10,1)="F"),100/(APW-BPW*POWER(E,-CPW*J10)),IF(AND(RIGHT(I10,1)="D")*AND(LEFT(I10,1)="M"),100/(AD-BD*POWER(E,-CD*J10)),IF(AND(RIGHT(I10,1)="D")*AND(LEFT(I10,1)="F"),100/(ADW-BDW*POWER(E,-CDW*J10)),0))))))</f>
        <v>0</v>
      </c>
      <c r="AR10" s="9" t="b">
        <f t="shared" si="0"/>
        <v>0</v>
      </c>
      <c r="AS10" s="9" t="b">
        <f t="shared" si="1"/>
        <v>0</v>
      </c>
      <c r="AT10" s="9" t="b">
        <f t="shared" si="2"/>
        <v>0</v>
      </c>
      <c r="AU10" s="9" t="b">
        <f t="shared" si="3"/>
        <v>0</v>
      </c>
      <c r="AV10" s="9" t="b">
        <f t="shared" si="4"/>
        <v>0</v>
      </c>
      <c r="AW10" s="9" t="b">
        <f t="shared" si="5"/>
        <v>0</v>
      </c>
      <c r="AX10" s="9" t="b">
        <f t="shared" si="6"/>
        <v>0</v>
      </c>
      <c r="AY10" s="9" t="b">
        <f t="shared" si="7"/>
        <v>0</v>
      </c>
      <c r="AZ10" s="9" t="b">
        <f t="shared" si="8"/>
        <v>0</v>
      </c>
      <c r="BA10" s="8" t="b">
        <f t="shared" si="9"/>
        <v>0</v>
      </c>
      <c r="BB10" s="8" t="b">
        <f t="shared" si="10"/>
        <v>0</v>
      </c>
      <c r="BC10" s="8" t="b">
        <f t="shared" si="11"/>
        <v>0</v>
      </c>
      <c r="BD10" s="8" t="b">
        <f t="shared" si="12"/>
        <v>0</v>
      </c>
    </row>
    <row r="11" spans="1:56" ht="15" customHeight="1" x14ac:dyDescent="0.3">
      <c r="A11" s="56"/>
      <c r="B11" s="56"/>
      <c r="C11" s="57"/>
      <c r="D11" s="57"/>
      <c r="E11" s="57"/>
      <c r="F11" s="58"/>
      <c r="G11" s="39" t="str">
        <f>IF(F11="","",YEAR(DAT)-F11)</f>
        <v/>
      </c>
      <c r="H11" s="40" t="str">
        <f>IF(G11="","",IF(G11&lt;18,"Sub-Junior",IF(G11&lt;23,"Junior",IF(AND(G11&gt;39,G11&lt;45),"Master M1",IF(AND(G11&gt;44,G11&lt;50),"Master M2",IF(AND(G11&gt;49,G11&lt;55),"Master M3",IF(AND(G11&gt;54,G11&lt;60),"Master M4",IF(AND(G11&gt;59,G11&lt;70),"Master M5",IF(G11&gt;69,"Master M7","Open")))))))))</f>
        <v/>
      </c>
      <c r="I11" s="59"/>
      <c r="J11" s="59"/>
      <c r="K11" s="60" t="str">
        <f ca="1">IF(J11="","",VLOOKUP(J11,WeightClasses!$A$2:$E$17,IF(LEFT(I11,1)="F",IF(YEAR(TODAY())-F11&lt;18,4,2),IF(YEAR(TODAY())-F11&lt;18,5,3)),TRUE))</f>
        <v/>
      </c>
      <c r="L11" s="61"/>
      <c r="M11" s="62"/>
      <c r="N11" s="61"/>
      <c r="O11" s="63"/>
      <c r="P11" s="61"/>
      <c r="Q11" s="63"/>
      <c r="R11" s="64" t="str">
        <f>IF(OR(M11&lt;&gt;0,O11&lt;&gt;0,Q11&lt;&gt;0),MAX(IF(L11=$U$1,M11,0),IF(N11=$U$1,O11,0),IF(P11=$U$1,Q11,0)),"")</f>
        <v/>
      </c>
      <c r="S11" s="61"/>
      <c r="T11" s="63"/>
      <c r="U11" s="61"/>
      <c r="V11" s="63"/>
      <c r="W11" s="61"/>
      <c r="X11" s="63"/>
      <c r="Y11" s="64" t="str">
        <f>IF(OR(T11&lt;&gt;0,V11&lt;&gt;0,X11&lt;&gt;0),MAX(IF(S11=$U$1,T11,0),IF(U11=$U$1,V11,0),IF(W11=$U$1,X11,0)),"")</f>
        <v/>
      </c>
      <c r="Z11" s="65"/>
      <c r="AA11" s="66"/>
      <c r="AB11" s="65"/>
      <c r="AC11" s="66"/>
      <c r="AD11" s="65"/>
      <c r="AE11" s="66"/>
      <c r="AF11" s="64"/>
      <c r="AG11" s="52" t="str">
        <f>IF(OR(R11="",Y11=""),"",IF(BD11,"DSQ",IF(AND(RIGHT(I11,2)="SL",R11&lt;&gt;0,Y11&lt;&gt;0),IF(R11="",0,R11)+(IF(Y11="",0,Y11)),IF(AND(RIGHT(I11,2)="PU",R11&lt;&gt;0),R11,IF(AND(RIGHT(I11,1)="D",Y11&lt;&gt;0),Y11,0)))))</f>
        <v/>
      </c>
      <c r="AH11" s="67"/>
      <c r="AI11" s="52" t="str">
        <f>IF(G11="","",IF(AND(G11&gt;39,G11&lt;45),AG11*1.025,IF(AND(G11&gt;44,G11&lt;50),AG11*1.05,IF(AND(G11&gt;49,G11&lt;55),AG11*1.075,IF(AND(G11&gt;54,G11&lt;60),AG11*1.1,IF(AND(G11&gt;59,G11&lt;70),AG11*1.125,IF(AND(G11&gt;69,G11&lt;150),AG11*1.15,AG11*1)))))))</f>
        <v/>
      </c>
      <c r="AJ11" s="68" t="str">
        <f>IF(AND(AG11&lt;&gt;"",ISNUMBER(AG11)),AP11*AG11,"")</f>
        <v/>
      </c>
      <c r="AK11" s="52">
        <f>IF(AND(LEFT(I11,1)="M",RIGHT(I11,2)="SL"),95,IF(AND(LEFT(I11,1)="F",RIGHT(I11,2)="SL"),60,IF(AND(LEFT(I11,1)="M",RIGHT(I11,2)="PU"),90,IF(AND(LEFT(I11,1)="F",(RIGHT(I11,2)="PU")),55,IF(AND(LEFT(I11,1)="M",RIGHT(I11,1)="D"),100,IF(AND(LEFT(I11,1)="F",(RIGHT(I11,1)="D")),65,0))))))</f>
        <v>0</v>
      </c>
      <c r="AL11" s="52">
        <f>MAX(J11-AK11,0)</f>
        <v>0</v>
      </c>
      <c r="AM11" s="69">
        <f>AL11*0.05</f>
        <v>0</v>
      </c>
      <c r="AN11" s="78" t="str">
        <f>IF(AJ11="","",AJ11+AM11)</f>
        <v/>
      </c>
      <c r="AO11" s="80"/>
      <c r="AP11" s="68">
        <f>IF(AND(RIGHT(I11,2)="SL")*AND(LEFT(I11,1)="M"),100/(AT-BT*POWER(E,-CT*J11)),IF(AND(RIGHT(I11,2)="SL")*AND(LEFT(I11,1)="F"),100/(ATW-BTW*POWER(E,-CTW*J11)),IF(AND(RIGHT(I11,2)="PU")*AND(LEFT(I11,1)="M"),100/(AP-BP*POWER(E,-CP*J11)),IF(AND(RIGHT(I11,2)="PU")*AND(LEFT(I11,1)="F"),100/(APW-BPW*POWER(E,-CPW*J11)),IF(AND(RIGHT(I11,1)="D")*AND(LEFT(I11,1)="M"),100/(AD-BD*POWER(E,-CD*J11)),IF(AND(RIGHT(I11,1)="D")*AND(LEFT(I11,1)="F"),100/(ADW-BDW*POWER(E,-CDW*J11)),0))))))</f>
        <v>0</v>
      </c>
      <c r="AR11" s="9" t="b">
        <f t="shared" si="0"/>
        <v>0</v>
      </c>
      <c r="AS11" s="9" t="b">
        <f t="shared" si="1"/>
        <v>0</v>
      </c>
      <c r="AT11" s="9" t="b">
        <f t="shared" si="2"/>
        <v>0</v>
      </c>
      <c r="AU11" s="9" t="b">
        <f t="shared" si="3"/>
        <v>0</v>
      </c>
      <c r="AV11" s="9" t="b">
        <f t="shared" si="4"/>
        <v>0</v>
      </c>
      <c r="AW11" s="9" t="b">
        <f t="shared" si="5"/>
        <v>0</v>
      </c>
      <c r="AX11" s="9" t="b">
        <f t="shared" si="6"/>
        <v>0</v>
      </c>
      <c r="AY11" s="9" t="b">
        <f t="shared" si="7"/>
        <v>0</v>
      </c>
      <c r="AZ11" s="9" t="b">
        <f t="shared" si="8"/>
        <v>0</v>
      </c>
      <c r="BA11" s="8" t="b">
        <f t="shared" si="9"/>
        <v>0</v>
      </c>
      <c r="BB11" s="8" t="b">
        <f t="shared" si="10"/>
        <v>0</v>
      </c>
      <c r="BC11" s="8" t="b">
        <f t="shared" si="11"/>
        <v>0</v>
      </c>
      <c r="BD11" s="8" t="b">
        <f t="shared" si="12"/>
        <v>0</v>
      </c>
    </row>
    <row r="12" spans="1:56" ht="15" customHeight="1" x14ac:dyDescent="0.3">
      <c r="A12" s="56"/>
      <c r="B12" s="56"/>
      <c r="C12" s="57"/>
      <c r="D12" s="57"/>
      <c r="E12" s="57"/>
      <c r="F12" s="58"/>
      <c r="G12" s="39" t="str">
        <f>IF(F12="","",YEAR(DAT)-F12)</f>
        <v/>
      </c>
      <c r="H12" s="40" t="str">
        <f>IF(G12="","",IF(G12&lt;18,"Sub-Junior",IF(G12&lt;23,"Junior",IF(AND(G12&gt;39,G12&lt;45),"Master M1",IF(AND(G12&gt;44,G12&lt;50),"Master M2",IF(AND(G12&gt;49,G12&lt;55),"Master M3",IF(AND(G12&gt;54,G12&lt;60),"Master M4",IF(AND(G12&gt;59,G12&lt;70),"Master M5",IF(G12&gt;69,"Master M7","Open")))))))))</f>
        <v/>
      </c>
      <c r="I12" s="59"/>
      <c r="J12" s="59"/>
      <c r="K12" s="60" t="str">
        <f ca="1">IF(J12="","",VLOOKUP(J12,WeightClasses!$A$2:$E$17,IF(LEFT(I12,1)="F",IF(YEAR(TODAY())-F12&lt;18,4,2),IF(YEAR(TODAY())-F12&lt;18,5,3)),TRUE))</f>
        <v/>
      </c>
      <c r="L12" s="61"/>
      <c r="M12" s="62"/>
      <c r="N12" s="61"/>
      <c r="O12" s="63"/>
      <c r="P12" s="61"/>
      <c r="Q12" s="63"/>
      <c r="R12" s="64" t="str">
        <f>IF(OR(M12&lt;&gt;0,O12&lt;&gt;0,Q12&lt;&gt;0),MAX(IF(L12=$U$1,M12,0),IF(N12=$U$1,O12,0),IF(P12=$U$1,Q12,0)),"")</f>
        <v/>
      </c>
      <c r="S12" s="61"/>
      <c r="T12" s="63"/>
      <c r="U12" s="61"/>
      <c r="V12" s="63"/>
      <c r="W12" s="61"/>
      <c r="X12" s="63"/>
      <c r="Y12" s="64" t="str">
        <f>IF(OR(T12&lt;&gt;0,V12&lt;&gt;0,X12&lt;&gt;0),MAX(IF(S12=$U$1,T12,0),IF(U12=$U$1,V12,0),IF(W12=$U$1,X12,0)),"")</f>
        <v/>
      </c>
      <c r="Z12" s="65"/>
      <c r="AA12" s="66"/>
      <c r="AB12" s="65"/>
      <c r="AC12" s="66"/>
      <c r="AD12" s="65"/>
      <c r="AE12" s="66"/>
      <c r="AF12" s="64"/>
      <c r="AG12" s="52" t="str">
        <f>IF(OR(R12="",Y12=""),"",IF(BD12,"DSQ",IF(AND(RIGHT(I12,2)="SL",R12&lt;&gt;0,Y12&lt;&gt;0),IF(R12="",0,R12)+(IF(Y12="",0,Y12)),IF(AND(RIGHT(I12,2)="PU",R12&lt;&gt;0),R12,IF(AND(RIGHT(I12,1)="D",Y12&lt;&gt;0),Y12,0)))))</f>
        <v/>
      </c>
      <c r="AH12" s="67"/>
      <c r="AI12" s="52" t="str">
        <f>IF(G12="","",IF(AND(G12&gt;39,G12&lt;45),AG12*1.025,IF(AND(G12&gt;44,G12&lt;50),AG12*1.05,IF(AND(G12&gt;49,G12&lt;55),AG12*1.075,IF(AND(G12&gt;54,G12&lt;60),AG12*1.1,IF(AND(G12&gt;59,G12&lt;70),AG12*1.125,IF(AND(G12&gt;69,G12&lt;150),AG12*1.15,AG12*1)))))))</f>
        <v/>
      </c>
      <c r="AJ12" s="68" t="str">
        <f>IF(AND(AG12&lt;&gt;"",ISNUMBER(AG12)),AP12*AG12,"")</f>
        <v/>
      </c>
      <c r="AK12" s="52">
        <f>IF(AND(LEFT(I12,1)="M",RIGHT(I12,2)="SL"),95,IF(AND(LEFT(I12,1)="F",RIGHT(I12,2)="SL"),60,IF(AND(LEFT(I12,1)="M",RIGHT(I12,2)="PU"),90,IF(AND(LEFT(I12,1)="F",(RIGHT(I12,2)="PU")),55,IF(AND(LEFT(I12,1)="M",RIGHT(I12,1)="D"),100,IF(AND(LEFT(I12,1)="F",(RIGHT(I12,1)="D")),65,0))))))</f>
        <v>0</v>
      </c>
      <c r="AL12" s="52">
        <f>MAX(J12-AK12,0)</f>
        <v>0</v>
      </c>
      <c r="AM12" s="69">
        <f>AL12*0.05</f>
        <v>0</v>
      </c>
      <c r="AN12" s="78" t="str">
        <f>IF(AJ12="","",AJ12+AM12)</f>
        <v/>
      </c>
      <c r="AO12" s="80"/>
      <c r="AP12" s="68">
        <f>IF(AND(RIGHT(I12,2)="SL")*AND(LEFT(I12,1)="M"),100/(AT-BT*POWER(E,-CT*J12)),IF(AND(RIGHT(I12,2)="SL")*AND(LEFT(I12,1)="F"),100/(ATW-BTW*POWER(E,-CTW*J12)),IF(AND(RIGHT(I12,2)="PU")*AND(LEFT(I12,1)="M"),100/(AP-BP*POWER(E,-CP*J12)),IF(AND(RIGHT(I12,2)="PU")*AND(LEFT(I12,1)="F"),100/(APW-BPW*POWER(E,-CPW*J12)),IF(AND(RIGHT(I12,1)="D")*AND(LEFT(I12,1)="M"),100/(AD-BD*POWER(E,-CD*J12)),IF(AND(RIGHT(I12,1)="D")*AND(LEFT(I12,1)="F"),100/(ADW-BDW*POWER(E,-CDW*J12)),0))))))</f>
        <v>0</v>
      </c>
      <c r="AR12" s="9" t="b">
        <f t="shared" si="0"/>
        <v>0</v>
      </c>
      <c r="AS12" s="9" t="b">
        <f t="shared" si="1"/>
        <v>0</v>
      </c>
      <c r="AT12" s="9" t="b">
        <f t="shared" si="2"/>
        <v>0</v>
      </c>
      <c r="AU12" s="9" t="b">
        <f t="shared" si="3"/>
        <v>0</v>
      </c>
      <c r="AV12" s="9" t="b">
        <f t="shared" si="4"/>
        <v>0</v>
      </c>
      <c r="AW12" s="9" t="b">
        <f t="shared" si="5"/>
        <v>0</v>
      </c>
      <c r="AX12" s="9" t="b">
        <f t="shared" si="6"/>
        <v>0</v>
      </c>
      <c r="AY12" s="9" t="b">
        <f t="shared" si="7"/>
        <v>0</v>
      </c>
      <c r="AZ12" s="9" t="b">
        <f t="shared" si="8"/>
        <v>0</v>
      </c>
      <c r="BA12" s="8" t="b">
        <f t="shared" si="9"/>
        <v>0</v>
      </c>
      <c r="BB12" s="8" t="b">
        <f t="shared" si="10"/>
        <v>0</v>
      </c>
      <c r="BC12" s="8" t="b">
        <f t="shared" si="11"/>
        <v>0</v>
      </c>
      <c r="BD12" s="8" t="b">
        <f t="shared" si="12"/>
        <v>0</v>
      </c>
    </row>
    <row r="13" spans="1:56" ht="15" customHeight="1" x14ac:dyDescent="0.3">
      <c r="A13" s="56"/>
      <c r="B13" s="56"/>
      <c r="C13" s="57"/>
      <c r="D13" s="57"/>
      <c r="E13" s="57"/>
      <c r="F13" s="58"/>
      <c r="G13" s="39" t="str">
        <f>IF(F13="","",YEAR(DAT)-F13)</f>
        <v/>
      </c>
      <c r="H13" s="40" t="str">
        <f>IF(G13="","",IF(G13&lt;18,"Sub-Junior",IF(G13&lt;23,"Junior",IF(AND(G13&gt;39,G13&lt;45),"Master M1",IF(AND(G13&gt;44,G13&lt;50),"Master M2",IF(AND(G13&gt;49,G13&lt;55),"Master M3",IF(AND(G13&gt;54,G13&lt;60),"Master M4",IF(AND(G13&gt;59,G13&lt;70),"Master M5",IF(G13&gt;69,"Master M7","Open")))))))))</f>
        <v/>
      </c>
      <c r="I13" s="59"/>
      <c r="J13" s="59"/>
      <c r="K13" s="60" t="str">
        <f ca="1">IF(J13="","",VLOOKUP(J13,WeightClasses!$A$2:$E$17,IF(LEFT(I13,1)="F",IF(YEAR(TODAY())-F13&lt;18,4,2),IF(YEAR(TODAY())-F13&lt;18,5,3)),TRUE))</f>
        <v/>
      </c>
      <c r="L13" s="61"/>
      <c r="M13" s="62"/>
      <c r="N13" s="61"/>
      <c r="O13" s="63"/>
      <c r="P13" s="61"/>
      <c r="Q13" s="63"/>
      <c r="R13" s="64" t="str">
        <f>IF(OR(M13&lt;&gt;0,O13&lt;&gt;0,Q13&lt;&gt;0),MAX(IF(L13=$U$1,M13,0),IF(N13=$U$1,O13,0),IF(P13=$U$1,Q13,0)),"")</f>
        <v/>
      </c>
      <c r="S13" s="61"/>
      <c r="T13" s="63"/>
      <c r="U13" s="61"/>
      <c r="V13" s="63"/>
      <c r="W13" s="61"/>
      <c r="X13" s="63"/>
      <c r="Y13" s="64" t="str">
        <f>IF(OR(T13&lt;&gt;0,V13&lt;&gt;0,X13&lt;&gt;0),MAX(IF(S13=$U$1,T13,0),IF(U13=$U$1,V13,0),IF(W13=$U$1,X13,0)),"")</f>
        <v/>
      </c>
      <c r="Z13" s="65"/>
      <c r="AA13" s="66"/>
      <c r="AB13" s="65"/>
      <c r="AC13" s="66"/>
      <c r="AD13" s="65"/>
      <c r="AE13" s="66"/>
      <c r="AF13" s="64"/>
      <c r="AG13" s="52" t="str">
        <f>IF(OR(R13="",Y13=""),"",IF(BD13,"DSQ",IF(AND(RIGHT(I13,2)="SL",R13&lt;&gt;0,Y13&lt;&gt;0),IF(R13="",0,R13)+(IF(Y13="",0,Y13)),IF(AND(RIGHT(I13,2)="PU",R13&lt;&gt;0),R13,IF(AND(RIGHT(I13,1)="D",Y13&lt;&gt;0),Y13,0)))))</f>
        <v/>
      </c>
      <c r="AH13" s="67"/>
      <c r="AI13" s="52" t="str">
        <f>IF(G13="","",IF(AND(G13&gt;39,G13&lt;45),AG13*1.025,IF(AND(G13&gt;44,G13&lt;50),AG13*1.05,IF(AND(G13&gt;49,G13&lt;55),AG13*1.075,IF(AND(G13&gt;54,G13&lt;60),AG13*1.1,IF(AND(G13&gt;59,G13&lt;70),AG13*1.125,IF(AND(G13&gt;69,G13&lt;150),AG13*1.15,AG13*1)))))))</f>
        <v/>
      </c>
      <c r="AJ13" s="68" t="str">
        <f>IF(AND(AG13&lt;&gt;"",ISNUMBER(AG13)),AP13*AG13,"")</f>
        <v/>
      </c>
      <c r="AK13" s="52">
        <f>IF(AND(LEFT(I13,1)="M",RIGHT(I13,2)="SL"),95,IF(AND(LEFT(I13,1)="F",RIGHT(I13,2)="SL"),60,IF(AND(LEFT(I13,1)="M",RIGHT(I13,2)="PU"),90,IF(AND(LEFT(I13,1)="F",(RIGHT(I13,2)="PU")),55,IF(AND(LEFT(I13,1)="M",RIGHT(I13,1)="D"),100,IF(AND(LEFT(I13,1)="F",(RIGHT(I13,1)="D")),65,0))))))</f>
        <v>0</v>
      </c>
      <c r="AL13" s="52">
        <f>MAX(J13-AK13,0)</f>
        <v>0</v>
      </c>
      <c r="AM13" s="69">
        <f>AL13*0.05</f>
        <v>0</v>
      </c>
      <c r="AN13" s="78" t="str">
        <f>IF(AJ13="","",AJ13+AM13)</f>
        <v/>
      </c>
      <c r="AO13" s="80"/>
      <c r="AP13" s="68">
        <f>IF(AND(RIGHT(I13,2)="SL")*AND(LEFT(I13,1)="M"),100/(AT-BT*POWER(E,-CT*J13)),IF(AND(RIGHT(I13,2)="SL")*AND(LEFT(I13,1)="F"),100/(ATW-BTW*POWER(E,-CTW*J13)),IF(AND(RIGHT(I13,2)="PU")*AND(LEFT(I13,1)="M"),100/(AP-BP*POWER(E,-CP*J13)),IF(AND(RIGHT(I13,2)="PU")*AND(LEFT(I13,1)="F"),100/(APW-BPW*POWER(E,-CPW*J13)),IF(AND(RIGHT(I13,1)="D")*AND(LEFT(I13,1)="M"),100/(AD-BD*POWER(E,-CD*J13)),IF(AND(RIGHT(I13,1)="D")*AND(LEFT(I13,1)="F"),100/(ADW-BDW*POWER(E,-CDW*J13)),0))))))</f>
        <v>0</v>
      </c>
      <c r="AR13" s="9" t="b">
        <f t="shared" si="0"/>
        <v>0</v>
      </c>
      <c r="AS13" s="9" t="b">
        <f t="shared" si="1"/>
        <v>0</v>
      </c>
      <c r="AT13" s="9" t="b">
        <f t="shared" si="2"/>
        <v>0</v>
      </c>
      <c r="AU13" s="9" t="b">
        <f t="shared" si="3"/>
        <v>0</v>
      </c>
      <c r="AV13" s="9" t="b">
        <f t="shared" si="4"/>
        <v>0</v>
      </c>
      <c r="AW13" s="9" t="b">
        <f t="shared" si="5"/>
        <v>0</v>
      </c>
      <c r="AX13" s="9" t="b">
        <f t="shared" si="6"/>
        <v>0</v>
      </c>
      <c r="AY13" s="9" t="b">
        <f t="shared" si="7"/>
        <v>0</v>
      </c>
      <c r="AZ13" s="9" t="b">
        <f t="shared" si="8"/>
        <v>0</v>
      </c>
      <c r="BA13" s="8" t="b">
        <f t="shared" si="9"/>
        <v>0</v>
      </c>
      <c r="BB13" s="8" t="b">
        <f t="shared" si="10"/>
        <v>0</v>
      </c>
      <c r="BC13" s="8" t="b">
        <f t="shared" si="11"/>
        <v>0</v>
      </c>
      <c r="BD13" s="8" t="b">
        <f t="shared" si="12"/>
        <v>0</v>
      </c>
    </row>
    <row r="14" spans="1:56" ht="15" customHeight="1" x14ac:dyDescent="0.3">
      <c r="A14" s="56"/>
      <c r="B14" s="56"/>
      <c r="C14" s="57"/>
      <c r="D14" s="57"/>
      <c r="E14" s="57"/>
      <c r="F14" s="58"/>
      <c r="G14" s="39" t="str">
        <f>IF(F14="","",YEAR(DAT)-F14)</f>
        <v/>
      </c>
      <c r="H14" s="40" t="str">
        <f>IF(G14="","",IF(G14&lt;18,"Sub-Junior",IF(G14&lt;23,"Junior",IF(AND(G14&gt;39,G14&lt;45),"Master M1",IF(AND(G14&gt;44,G14&lt;50),"Master M2",IF(AND(G14&gt;49,G14&lt;55),"Master M3",IF(AND(G14&gt;54,G14&lt;60),"Master M4",IF(AND(G14&gt;59,G14&lt;70),"Master M5",IF(G14&gt;69,"Master M7","Open")))))))))</f>
        <v/>
      </c>
      <c r="I14" s="59"/>
      <c r="J14" s="59"/>
      <c r="K14" s="60" t="str">
        <f ca="1">IF(J14="","",VLOOKUP(J14,WeightClasses!$A$2:$E$17,IF(LEFT(I14,1)="F",IF(YEAR(TODAY())-F14&lt;18,4,2),IF(YEAR(TODAY())-F14&lt;18,5,3)),TRUE))</f>
        <v/>
      </c>
      <c r="L14" s="61"/>
      <c r="M14" s="62"/>
      <c r="N14" s="61"/>
      <c r="O14" s="63"/>
      <c r="P14" s="61"/>
      <c r="Q14" s="63"/>
      <c r="R14" s="64" t="str">
        <f>IF(OR(M14&lt;&gt;0,O14&lt;&gt;0,Q14&lt;&gt;0),MAX(IF(L14=$U$1,M14,0),IF(N14=$U$1,O14,0),IF(P14=$U$1,Q14,0)),"")</f>
        <v/>
      </c>
      <c r="S14" s="61"/>
      <c r="T14" s="63"/>
      <c r="U14" s="61"/>
      <c r="V14" s="63"/>
      <c r="W14" s="61"/>
      <c r="X14" s="63"/>
      <c r="Y14" s="64" t="str">
        <f>IF(OR(T14&lt;&gt;0,V14&lt;&gt;0,X14&lt;&gt;0),MAX(IF(S14=$U$1,T14,0),IF(U14=$U$1,V14,0),IF(W14=$U$1,X14,0)),"")</f>
        <v/>
      </c>
      <c r="Z14" s="65"/>
      <c r="AA14" s="66"/>
      <c r="AB14" s="65"/>
      <c r="AC14" s="66"/>
      <c r="AD14" s="65"/>
      <c r="AE14" s="66"/>
      <c r="AF14" s="64"/>
      <c r="AG14" s="52" t="str">
        <f>IF(OR(R14="",Y14=""),"",IF(BD14,"DSQ",IF(AND(RIGHT(I14,2)="SL",R14&lt;&gt;0,Y14&lt;&gt;0),IF(R14="",0,R14)+(IF(Y14="",0,Y14)),IF(AND(RIGHT(I14,2)="PU",R14&lt;&gt;0),R14,IF(AND(RIGHT(I14,1)="D",Y14&lt;&gt;0),Y14,0)))))</f>
        <v/>
      </c>
      <c r="AH14" s="67"/>
      <c r="AI14" s="52" t="str">
        <f>IF(G14="","",IF(AND(G14&gt;39,G14&lt;45),AG14*1.025,IF(AND(G14&gt;44,G14&lt;50),AG14*1.05,IF(AND(G14&gt;49,G14&lt;55),AG14*1.075,IF(AND(G14&gt;54,G14&lt;60),AG14*1.1,IF(AND(G14&gt;59,G14&lt;70),AG14*1.125,IF(AND(G14&gt;69,G14&lt;150),AG14*1.15,AG14*1)))))))</f>
        <v/>
      </c>
      <c r="AJ14" s="68" t="str">
        <f>IF(AND(AG14&lt;&gt;"",ISNUMBER(AG14)),AP14*AG14,"")</f>
        <v/>
      </c>
      <c r="AK14" s="52">
        <f>IF(AND(LEFT(I14,1)="M",RIGHT(I14,2)="SL"),95,IF(AND(LEFT(I14,1)="F",RIGHT(I14,2)="SL"),60,IF(AND(LEFT(I14,1)="M",RIGHT(I14,2)="PU"),90,IF(AND(LEFT(I14,1)="F",(RIGHT(I14,2)="PU")),55,IF(AND(LEFT(I14,1)="M",RIGHT(I14,1)="D"),100,IF(AND(LEFT(I14,1)="F",(RIGHT(I14,1)="D")),65,0))))))</f>
        <v>0</v>
      </c>
      <c r="AL14" s="52">
        <f>MAX(J14-AK14,0)</f>
        <v>0</v>
      </c>
      <c r="AM14" s="69">
        <f>AL14*0.05</f>
        <v>0</v>
      </c>
      <c r="AN14" s="78" t="str">
        <f>IF(AJ14="","",AJ14+AM14)</f>
        <v/>
      </c>
      <c r="AO14" s="80"/>
      <c r="AP14" s="68">
        <f>IF(AND(RIGHT(I14,2)="SL")*AND(LEFT(I14,1)="M"),100/(AT-BT*POWER(E,-CT*J14)),IF(AND(RIGHT(I14,2)="SL")*AND(LEFT(I14,1)="F"),100/(ATW-BTW*POWER(E,-CTW*J14)),IF(AND(RIGHT(I14,2)="PU")*AND(LEFT(I14,1)="M"),100/(AP-BP*POWER(E,-CP*J14)),IF(AND(RIGHT(I14,2)="PU")*AND(LEFT(I14,1)="F"),100/(APW-BPW*POWER(E,-CPW*J14)),IF(AND(RIGHT(I14,1)="D")*AND(LEFT(I14,1)="M"),100/(AD-BD*POWER(E,-CD*J14)),IF(AND(RIGHT(I14,1)="D")*AND(LEFT(I14,1)="F"),100/(ADW-BDW*POWER(E,-CDW*J14)),0))))))</f>
        <v>0</v>
      </c>
      <c r="AR14" s="9" t="b">
        <f t="shared" si="0"/>
        <v>0</v>
      </c>
      <c r="AS14" s="9" t="b">
        <f t="shared" si="1"/>
        <v>0</v>
      </c>
      <c r="AT14" s="9" t="b">
        <f t="shared" si="2"/>
        <v>0</v>
      </c>
      <c r="AU14" s="9" t="b">
        <f t="shared" si="3"/>
        <v>0</v>
      </c>
      <c r="AV14" s="9" t="b">
        <f t="shared" si="4"/>
        <v>0</v>
      </c>
      <c r="AW14" s="9" t="b">
        <f t="shared" si="5"/>
        <v>0</v>
      </c>
      <c r="AX14" s="9" t="b">
        <f t="shared" si="6"/>
        <v>0</v>
      </c>
      <c r="AY14" s="9" t="b">
        <f t="shared" si="7"/>
        <v>0</v>
      </c>
      <c r="AZ14" s="9" t="b">
        <f t="shared" si="8"/>
        <v>0</v>
      </c>
      <c r="BA14" s="8" t="b">
        <f t="shared" si="9"/>
        <v>0</v>
      </c>
      <c r="BB14" s="8" t="b">
        <f t="shared" si="10"/>
        <v>0</v>
      </c>
      <c r="BC14" s="8" t="b">
        <f t="shared" si="11"/>
        <v>0</v>
      </c>
      <c r="BD14" s="8" t="b">
        <f t="shared" si="12"/>
        <v>0</v>
      </c>
    </row>
    <row r="15" spans="1:56" ht="15" customHeight="1" x14ac:dyDescent="0.3">
      <c r="A15" s="56"/>
      <c r="B15" s="56"/>
      <c r="C15" s="57"/>
      <c r="D15" s="57"/>
      <c r="E15" s="57"/>
      <c r="F15" s="58"/>
      <c r="G15" s="39" t="str">
        <f>IF(F15="","",YEAR(DAT)-F15)</f>
        <v/>
      </c>
      <c r="H15" s="40" t="str">
        <f>IF(G15="","",IF(G15&lt;18,"Sub-Junior",IF(G15&lt;23,"Junior",IF(AND(G15&gt;39,G15&lt;45),"Master M1",IF(AND(G15&gt;44,G15&lt;50),"Master M2",IF(AND(G15&gt;49,G15&lt;55),"Master M3",IF(AND(G15&gt;54,G15&lt;60),"Master M4",IF(AND(G15&gt;59,G15&lt;70),"Master M5",IF(G15&gt;69,"Master M7","Open")))))))))</f>
        <v/>
      </c>
      <c r="I15" s="59"/>
      <c r="J15" s="59"/>
      <c r="K15" s="60" t="str">
        <f ca="1">IF(J15="","",VLOOKUP(J15,WeightClasses!$A$2:$E$17,IF(LEFT(I15,1)="F",IF(YEAR(TODAY())-F15&lt;18,4,2),IF(YEAR(TODAY())-F15&lt;18,5,3)),TRUE))</f>
        <v/>
      </c>
      <c r="L15" s="61"/>
      <c r="M15" s="62"/>
      <c r="N15" s="61"/>
      <c r="O15" s="63"/>
      <c r="P15" s="61"/>
      <c r="Q15" s="63"/>
      <c r="R15" s="64" t="str">
        <f>IF(OR(M15&lt;&gt;0,O15&lt;&gt;0,Q15&lt;&gt;0),MAX(IF(L15=$U$1,M15,0),IF(N15=$U$1,O15,0),IF(P15=$U$1,Q15,0)),"")</f>
        <v/>
      </c>
      <c r="S15" s="61"/>
      <c r="T15" s="63"/>
      <c r="U15" s="61"/>
      <c r="V15" s="63"/>
      <c r="W15" s="61"/>
      <c r="X15" s="63"/>
      <c r="Y15" s="64" t="str">
        <f>IF(OR(T15&lt;&gt;0,V15&lt;&gt;0,X15&lt;&gt;0),MAX(IF(S15=$U$1,T15,0),IF(U15=$U$1,V15,0),IF(W15=$U$1,X15,0)),"")</f>
        <v/>
      </c>
      <c r="Z15" s="65"/>
      <c r="AA15" s="66"/>
      <c r="AB15" s="65"/>
      <c r="AC15" s="66"/>
      <c r="AD15" s="65"/>
      <c r="AE15" s="66"/>
      <c r="AF15" s="64"/>
      <c r="AG15" s="52" t="str">
        <f>IF(OR(R15="",Y15=""),"",IF(BD15,"DSQ",IF(AND(RIGHT(I15,2)="SL",R15&lt;&gt;0,Y15&lt;&gt;0),IF(R15="",0,R15)+(IF(Y15="",0,Y15)),IF(AND(RIGHT(I15,2)="PU",R15&lt;&gt;0),R15,IF(AND(RIGHT(I15,1)="D",Y15&lt;&gt;0),Y15,0)))))</f>
        <v/>
      </c>
      <c r="AH15" s="67"/>
      <c r="AI15" s="52" t="str">
        <f>IF(G15="","",IF(AND(G15&gt;39,G15&lt;45),AG15*1.025,IF(AND(G15&gt;44,G15&lt;50),AG15*1.05,IF(AND(G15&gt;49,G15&lt;55),AG15*1.075,IF(AND(G15&gt;54,G15&lt;60),AG15*1.1,IF(AND(G15&gt;59,G15&lt;70),AG15*1.125,IF(AND(G15&gt;69,G15&lt;150),AG15*1.15,AG15*1)))))))</f>
        <v/>
      </c>
      <c r="AJ15" s="68" t="str">
        <f>IF(AND(AG15&lt;&gt;"",ISNUMBER(AG15)),AP15*AG15,"")</f>
        <v/>
      </c>
      <c r="AK15" s="52">
        <f>IF(AND(LEFT(I15,1)="M",RIGHT(I15,2)="SL"),95,IF(AND(LEFT(I15,1)="F",RIGHT(I15,2)="SL"),60,IF(AND(LEFT(I15,1)="M",RIGHT(I15,2)="PU"),90,IF(AND(LEFT(I15,1)="F",(RIGHT(I15,2)="PU")),55,IF(AND(LEFT(I15,1)="M",RIGHT(I15,1)="D"),100,IF(AND(LEFT(I15,1)="F",(RIGHT(I15,1)="D")),65,0))))))</f>
        <v>0</v>
      </c>
      <c r="AL15" s="52">
        <f>MAX(J15-AK15,0)</f>
        <v>0</v>
      </c>
      <c r="AM15" s="69">
        <f>AL15*0.05</f>
        <v>0</v>
      </c>
      <c r="AN15" s="78" t="str">
        <f>IF(AJ15="","",AJ15+AM15)</f>
        <v/>
      </c>
      <c r="AO15" s="80"/>
      <c r="AP15" s="68">
        <f>IF(AND(RIGHT(I15,2)="SL")*AND(LEFT(I15,1)="M"),100/(AT-BT*POWER(E,-CT*J15)),IF(AND(RIGHT(I15,2)="SL")*AND(LEFT(I15,1)="F"),100/(ATW-BTW*POWER(E,-CTW*J15)),IF(AND(RIGHT(I15,2)="PU")*AND(LEFT(I15,1)="M"),100/(AP-BP*POWER(E,-CP*J15)),IF(AND(RIGHT(I15,2)="PU")*AND(LEFT(I15,1)="F"),100/(APW-BPW*POWER(E,-CPW*J15)),IF(AND(RIGHT(I15,1)="D")*AND(LEFT(I15,1)="M"),100/(AD-BD*POWER(E,-CD*J15)),IF(AND(RIGHT(I15,1)="D")*AND(LEFT(I15,1)="F"),100/(ADW-BDW*POWER(E,-CDW*J15)),0))))))</f>
        <v>0</v>
      </c>
      <c r="AR15" s="9" t="b">
        <f t="shared" si="0"/>
        <v>0</v>
      </c>
      <c r="AS15" s="9" t="b">
        <f t="shared" si="1"/>
        <v>0</v>
      </c>
      <c r="AT15" s="9" t="b">
        <f t="shared" si="2"/>
        <v>0</v>
      </c>
      <c r="AU15" s="9" t="b">
        <f t="shared" si="3"/>
        <v>0</v>
      </c>
      <c r="AV15" s="9" t="b">
        <f t="shared" si="4"/>
        <v>0</v>
      </c>
      <c r="AW15" s="9" t="b">
        <f t="shared" si="5"/>
        <v>0</v>
      </c>
      <c r="AX15" s="9" t="b">
        <f t="shared" si="6"/>
        <v>0</v>
      </c>
      <c r="AY15" s="9" t="b">
        <f t="shared" si="7"/>
        <v>0</v>
      </c>
      <c r="AZ15" s="9" t="b">
        <f t="shared" si="8"/>
        <v>0</v>
      </c>
      <c r="BA15" s="8" t="b">
        <f t="shared" si="9"/>
        <v>0</v>
      </c>
      <c r="BB15" s="8" t="b">
        <f t="shared" si="10"/>
        <v>0</v>
      </c>
      <c r="BC15" s="8" t="b">
        <f t="shared" si="11"/>
        <v>0</v>
      </c>
      <c r="BD15" s="8" t="b">
        <f t="shared" si="12"/>
        <v>0</v>
      </c>
    </row>
    <row r="16" spans="1:56" ht="15" customHeight="1" x14ac:dyDescent="0.3">
      <c r="A16" s="56"/>
      <c r="B16" s="56"/>
      <c r="C16" s="57"/>
      <c r="D16" s="57"/>
      <c r="E16" s="57"/>
      <c r="F16" s="58"/>
      <c r="G16" s="39" t="str">
        <f>IF(F16="","",YEAR(DAT)-F16)</f>
        <v/>
      </c>
      <c r="H16" s="40" t="str">
        <f>IF(G16="","",IF(G16&lt;18,"Sub-Junior",IF(G16&lt;23,"Junior",IF(AND(G16&gt;39,G16&lt;45),"Master M1",IF(AND(G16&gt;44,G16&lt;50),"Master M2",IF(AND(G16&gt;49,G16&lt;55),"Master M3",IF(AND(G16&gt;54,G16&lt;60),"Master M4",IF(AND(G16&gt;59,G16&lt;70),"Master M5",IF(G16&gt;69,"Master M7","Open")))))))))</f>
        <v/>
      </c>
      <c r="I16" s="59"/>
      <c r="J16" s="59"/>
      <c r="K16" s="60" t="str">
        <f ca="1">IF(J16="","",VLOOKUP(J16,WeightClasses!$A$2:$E$17,IF(LEFT(I16,1)="F",IF(YEAR(TODAY())-F16&lt;18,4,2),IF(YEAR(TODAY())-F16&lt;18,5,3)),TRUE))</f>
        <v/>
      </c>
      <c r="L16" s="61"/>
      <c r="M16" s="62"/>
      <c r="N16" s="61"/>
      <c r="O16" s="63"/>
      <c r="P16" s="61"/>
      <c r="Q16" s="63"/>
      <c r="R16" s="64" t="str">
        <f>IF(OR(M16&lt;&gt;0,O16&lt;&gt;0,Q16&lt;&gt;0),MAX(IF(L16=$U$1,M16,0),IF(N16=$U$1,O16,0),IF(P16=$U$1,Q16,0)),"")</f>
        <v/>
      </c>
      <c r="S16" s="61"/>
      <c r="T16" s="63"/>
      <c r="U16" s="61"/>
      <c r="V16" s="63"/>
      <c r="W16" s="61"/>
      <c r="X16" s="63"/>
      <c r="Y16" s="64" t="str">
        <f>IF(OR(T16&lt;&gt;0,V16&lt;&gt;0,X16&lt;&gt;0),MAX(IF(S16=$U$1,T16,0),IF(U16=$U$1,V16,0),IF(W16=$U$1,X16,0)),"")</f>
        <v/>
      </c>
      <c r="Z16" s="65"/>
      <c r="AA16" s="66"/>
      <c r="AB16" s="65"/>
      <c r="AC16" s="66"/>
      <c r="AD16" s="65"/>
      <c r="AE16" s="66"/>
      <c r="AF16" s="64"/>
      <c r="AG16" s="52" t="str">
        <f>IF(OR(R16="",Y16=""),"",IF(BD16,"DSQ",IF(AND(RIGHT(I16,2)="SL",R16&lt;&gt;0,Y16&lt;&gt;0),IF(R16="",0,R16)+(IF(Y16="",0,Y16)),IF(AND(RIGHT(I16,2)="PU",R16&lt;&gt;0),R16,IF(AND(RIGHT(I16,1)="D",Y16&lt;&gt;0),Y16,0)))))</f>
        <v/>
      </c>
      <c r="AH16" s="67"/>
      <c r="AI16" s="52" t="str">
        <f>IF(G16="","",IF(AND(G16&gt;39,G16&lt;45),AG16*1.025,IF(AND(G16&gt;44,G16&lt;50),AG16*1.05,IF(AND(G16&gt;49,G16&lt;55),AG16*1.075,IF(AND(G16&gt;54,G16&lt;60),AG16*1.1,IF(AND(G16&gt;59,G16&lt;70),AG16*1.125,IF(AND(G16&gt;69,G16&lt;150),AG16*1.15,AG16*1)))))))</f>
        <v/>
      </c>
      <c r="AJ16" s="68" t="str">
        <f>IF(AND(AG16&lt;&gt;"",ISNUMBER(AG16)),AP16*AG16,"")</f>
        <v/>
      </c>
      <c r="AK16" s="52">
        <f>IF(AND(LEFT(I16,1)="M",RIGHT(I16,2)="SL"),95,IF(AND(LEFT(I16,1)="F",RIGHT(I16,2)="SL"),60,IF(AND(LEFT(I16,1)="M",RIGHT(I16,2)="PU"),90,IF(AND(LEFT(I16,1)="F",(RIGHT(I16,2)="PU")),55,IF(AND(LEFT(I16,1)="M",RIGHT(I16,1)="D"),100,IF(AND(LEFT(I16,1)="F",(RIGHT(I16,1)="D")),65,0))))))</f>
        <v>0</v>
      </c>
      <c r="AL16" s="52">
        <f>MAX(J16-AK16,0)</f>
        <v>0</v>
      </c>
      <c r="AM16" s="69">
        <f>AL16*0.05</f>
        <v>0</v>
      </c>
      <c r="AN16" s="78" t="str">
        <f>IF(AJ16="","",AJ16+AM16)</f>
        <v/>
      </c>
      <c r="AO16" s="80"/>
      <c r="AP16" s="68">
        <f>IF(AND(RIGHT(I16,2)="SL")*AND(LEFT(I16,1)="M"),100/(AT-BT*POWER(E,-CT*J16)),IF(AND(RIGHT(I16,2)="SL")*AND(LEFT(I16,1)="F"),100/(ATW-BTW*POWER(E,-CTW*J16)),IF(AND(RIGHT(I16,2)="PU")*AND(LEFT(I16,1)="M"),100/(AP-BP*POWER(E,-CP*J16)),IF(AND(RIGHT(I16,2)="PU")*AND(LEFT(I16,1)="F"),100/(APW-BPW*POWER(E,-CPW*J16)),IF(AND(RIGHT(I16,1)="D")*AND(LEFT(I16,1)="M"),100/(AD-BD*POWER(E,-CD*J16)),IF(AND(RIGHT(I16,1)="D")*AND(LEFT(I16,1)="F"),100/(ADW-BDW*POWER(E,-CDW*J16)),0))))))</f>
        <v>0</v>
      </c>
      <c r="AR16" s="9" t="b">
        <f t="shared" si="0"/>
        <v>0</v>
      </c>
      <c r="AS16" s="9" t="b">
        <f t="shared" si="1"/>
        <v>0</v>
      </c>
      <c r="AT16" s="9" t="b">
        <f t="shared" si="2"/>
        <v>0</v>
      </c>
      <c r="AU16" s="9" t="b">
        <f t="shared" si="3"/>
        <v>0</v>
      </c>
      <c r="AV16" s="9" t="b">
        <f t="shared" si="4"/>
        <v>0</v>
      </c>
      <c r="AW16" s="9" t="b">
        <f t="shared" si="5"/>
        <v>0</v>
      </c>
      <c r="AX16" s="9" t="b">
        <f t="shared" si="6"/>
        <v>0</v>
      </c>
      <c r="AY16" s="9" t="b">
        <f t="shared" si="7"/>
        <v>0</v>
      </c>
      <c r="AZ16" s="9" t="b">
        <f t="shared" si="8"/>
        <v>0</v>
      </c>
      <c r="BA16" s="8" t="b">
        <f t="shared" si="9"/>
        <v>0</v>
      </c>
      <c r="BB16" s="8" t="b">
        <f t="shared" si="10"/>
        <v>0</v>
      </c>
      <c r="BC16" s="8" t="b">
        <f t="shared" si="11"/>
        <v>0</v>
      </c>
      <c r="BD16" s="8" t="b">
        <f t="shared" si="12"/>
        <v>0</v>
      </c>
    </row>
    <row r="17" spans="1:56" ht="15" customHeight="1" x14ac:dyDescent="0.3">
      <c r="A17" s="56"/>
      <c r="B17" s="56"/>
      <c r="C17" s="57"/>
      <c r="D17" s="57"/>
      <c r="E17" s="57"/>
      <c r="F17" s="58"/>
      <c r="G17" s="39" t="str">
        <f>IF(F17="","",YEAR(DAT)-F17)</f>
        <v/>
      </c>
      <c r="H17" s="40" t="str">
        <f>IF(G17="","",IF(G17&lt;18,"Sub-Junior",IF(G17&lt;23,"Junior",IF(AND(G17&gt;39,G17&lt;45),"Master M1",IF(AND(G17&gt;44,G17&lt;50),"Master M2",IF(AND(G17&gt;49,G17&lt;55),"Master M3",IF(AND(G17&gt;54,G17&lt;60),"Master M4",IF(AND(G17&gt;59,G17&lt;70),"Master M5",IF(G17&gt;69,"Master M7","Open")))))))))</f>
        <v/>
      </c>
      <c r="I17" s="59"/>
      <c r="J17" s="59"/>
      <c r="K17" s="60" t="str">
        <f ca="1">IF(J17="","",VLOOKUP(J17,WeightClasses!$A$2:$E$17,IF(LEFT(I17,1)="F",IF(YEAR(TODAY())-F17&lt;18,4,2),IF(YEAR(TODAY())-F17&lt;18,5,3)),TRUE))</f>
        <v/>
      </c>
      <c r="L17" s="61"/>
      <c r="M17" s="62"/>
      <c r="N17" s="61"/>
      <c r="O17" s="63"/>
      <c r="P17" s="61"/>
      <c r="Q17" s="63"/>
      <c r="R17" s="64" t="str">
        <f>IF(OR(M17&lt;&gt;0,O17&lt;&gt;0,Q17&lt;&gt;0),MAX(IF(L17=$U$1,M17,0),IF(N17=$U$1,O17,0),IF(P17=$U$1,Q17,0)),"")</f>
        <v/>
      </c>
      <c r="S17" s="61"/>
      <c r="T17" s="63"/>
      <c r="U17" s="61"/>
      <c r="V17" s="63"/>
      <c r="W17" s="61"/>
      <c r="X17" s="63"/>
      <c r="Y17" s="64" t="str">
        <f>IF(OR(T17&lt;&gt;0,V17&lt;&gt;0,X17&lt;&gt;0),MAX(IF(S17=$U$1,T17,0),IF(U17=$U$1,V17,0),IF(W17=$U$1,X17,0)),"")</f>
        <v/>
      </c>
      <c r="Z17" s="65"/>
      <c r="AA17" s="66"/>
      <c r="AB17" s="65"/>
      <c r="AC17" s="66"/>
      <c r="AD17" s="65"/>
      <c r="AE17" s="66"/>
      <c r="AF17" s="64"/>
      <c r="AG17" s="52" t="str">
        <f>IF(OR(R17="",Y17=""),"",IF(BD17,"DSQ",IF(AND(RIGHT(I17,2)="SL",R17&lt;&gt;0,Y17&lt;&gt;0),IF(R17="",0,R17)+(IF(Y17="",0,Y17)),IF(AND(RIGHT(I17,2)="PU",R17&lt;&gt;0),R17,IF(AND(RIGHT(I17,1)="D",Y17&lt;&gt;0),Y17,0)))))</f>
        <v/>
      </c>
      <c r="AH17" s="67"/>
      <c r="AI17" s="52" t="str">
        <f>IF(G17="","",IF(AND(G17&gt;39,G17&lt;45),AG17*1.025,IF(AND(G17&gt;44,G17&lt;50),AG17*1.05,IF(AND(G17&gt;49,G17&lt;55),AG17*1.075,IF(AND(G17&gt;54,G17&lt;60),AG17*1.1,IF(AND(G17&gt;59,G17&lt;70),AG17*1.125,IF(AND(G17&gt;69,G17&lt;150),AG17*1.15,AG17*1)))))))</f>
        <v/>
      </c>
      <c r="AJ17" s="68" t="str">
        <f>IF(AND(AG17&lt;&gt;"",ISNUMBER(AG17)),AP17*AG17,"")</f>
        <v/>
      </c>
      <c r="AK17" s="52">
        <f>IF(AND(LEFT(I17,1)="M",RIGHT(I17,2)="SL"),95,IF(AND(LEFT(I17,1)="F",RIGHT(I17,2)="SL"),60,IF(AND(LEFT(I17,1)="M",RIGHT(I17,2)="PU"),90,IF(AND(LEFT(I17,1)="F",(RIGHT(I17,2)="PU")),55,IF(AND(LEFT(I17,1)="M",RIGHT(I17,1)="D"),100,IF(AND(LEFT(I17,1)="F",(RIGHT(I17,1)="D")),65,0))))))</f>
        <v>0</v>
      </c>
      <c r="AL17" s="52">
        <f>MAX(J17-AK17,0)</f>
        <v>0</v>
      </c>
      <c r="AM17" s="69">
        <f>AL17*0.05</f>
        <v>0</v>
      </c>
      <c r="AN17" s="78" t="str">
        <f>IF(AJ17="","",AJ17+AM17)</f>
        <v/>
      </c>
      <c r="AO17" s="80"/>
      <c r="AP17" s="68">
        <f>IF(AND(RIGHT(I17,2)="SL")*AND(LEFT(I17,1)="M"),100/(AT-BT*POWER(E,-CT*J17)),IF(AND(RIGHT(I17,2)="SL")*AND(LEFT(I17,1)="F"),100/(ATW-BTW*POWER(E,-CTW*J17)),IF(AND(RIGHT(I17,2)="PU")*AND(LEFT(I17,1)="M"),100/(AP-BP*POWER(E,-CP*J17)),IF(AND(RIGHT(I17,2)="PU")*AND(LEFT(I17,1)="F"),100/(APW-BPW*POWER(E,-CPW*J17)),IF(AND(RIGHT(I17,1)="D")*AND(LEFT(I17,1)="M"),100/(AD-BD*POWER(E,-CD*J17)),IF(AND(RIGHT(I17,1)="D")*AND(LEFT(I17,1)="F"),100/(ADW-BDW*POWER(E,-CDW*J17)),0))))))</f>
        <v>0</v>
      </c>
      <c r="AR17" s="9" t="b">
        <f t="shared" si="0"/>
        <v>0</v>
      </c>
      <c r="AS17" s="9" t="b">
        <f t="shared" si="1"/>
        <v>0</v>
      </c>
      <c r="AT17" s="9" t="b">
        <f t="shared" si="2"/>
        <v>0</v>
      </c>
      <c r="AU17" s="9" t="b">
        <f t="shared" si="3"/>
        <v>0</v>
      </c>
      <c r="AV17" s="9" t="b">
        <f t="shared" si="4"/>
        <v>0</v>
      </c>
      <c r="AW17" s="9" t="b">
        <f t="shared" si="5"/>
        <v>0</v>
      </c>
      <c r="AX17" s="9" t="b">
        <f t="shared" si="6"/>
        <v>0</v>
      </c>
      <c r="AY17" s="9" t="b">
        <f t="shared" si="7"/>
        <v>0</v>
      </c>
      <c r="AZ17" s="9" t="b">
        <f t="shared" si="8"/>
        <v>0</v>
      </c>
      <c r="BA17" s="8" t="b">
        <f t="shared" si="9"/>
        <v>0</v>
      </c>
      <c r="BB17" s="8" t="b">
        <f t="shared" si="10"/>
        <v>0</v>
      </c>
      <c r="BC17" s="8" t="b">
        <f t="shared" si="11"/>
        <v>0</v>
      </c>
      <c r="BD17" s="8" t="b">
        <f t="shared" si="12"/>
        <v>0</v>
      </c>
    </row>
    <row r="18" spans="1:56" ht="15" customHeight="1" x14ac:dyDescent="0.3">
      <c r="A18" s="56"/>
      <c r="B18" s="56"/>
      <c r="C18" s="57"/>
      <c r="D18" s="57"/>
      <c r="E18" s="57"/>
      <c r="F18" s="58"/>
      <c r="G18" s="39" t="str">
        <f>IF(F18="","",YEAR(DAT)-F18)</f>
        <v/>
      </c>
      <c r="H18" s="40" t="str">
        <f>IF(G18="","",IF(G18&lt;18,"Sub-Junior",IF(G18&lt;23,"Junior",IF(AND(G18&gt;39,G18&lt;45),"Master M1",IF(AND(G18&gt;44,G18&lt;50),"Master M2",IF(AND(G18&gt;49,G18&lt;55),"Master M3",IF(AND(G18&gt;54,G18&lt;60),"Master M4",IF(AND(G18&gt;59,G18&lt;70),"Master M5",IF(G18&gt;69,"Master M7","Open")))))))))</f>
        <v/>
      </c>
      <c r="I18" s="59"/>
      <c r="J18" s="59"/>
      <c r="K18" s="60" t="str">
        <f ca="1">IF(J18="","",VLOOKUP(J18,WeightClasses!$A$2:$E$17,IF(LEFT(I18,1)="F",IF(YEAR(TODAY())-F18&lt;18,4,2),IF(YEAR(TODAY())-F18&lt;18,5,3)),TRUE))</f>
        <v/>
      </c>
      <c r="L18" s="61"/>
      <c r="M18" s="62"/>
      <c r="N18" s="61"/>
      <c r="O18" s="63"/>
      <c r="P18" s="61"/>
      <c r="Q18" s="63"/>
      <c r="R18" s="64" t="str">
        <f>IF(OR(M18&lt;&gt;0,O18&lt;&gt;0,Q18&lt;&gt;0),MAX(IF(L18=$U$1,M18,0),IF(N18=$U$1,O18,0),IF(P18=$U$1,Q18,0)),"")</f>
        <v/>
      </c>
      <c r="S18" s="61"/>
      <c r="T18" s="63"/>
      <c r="U18" s="61"/>
      <c r="V18" s="63"/>
      <c r="W18" s="61"/>
      <c r="X18" s="63"/>
      <c r="Y18" s="64" t="str">
        <f>IF(OR(T18&lt;&gt;0,V18&lt;&gt;0,X18&lt;&gt;0),MAX(IF(S18=$U$1,T18,0),IF(U18=$U$1,V18,0),IF(W18=$U$1,X18,0)),"")</f>
        <v/>
      </c>
      <c r="Z18" s="65"/>
      <c r="AA18" s="66"/>
      <c r="AB18" s="65"/>
      <c r="AC18" s="66"/>
      <c r="AD18" s="65"/>
      <c r="AE18" s="66"/>
      <c r="AF18" s="64"/>
      <c r="AG18" s="52" t="str">
        <f>IF(OR(R18="",Y18=""),"",IF(BD18,"DSQ",IF(AND(RIGHT(I18,2)="SL",R18&lt;&gt;0,Y18&lt;&gt;0),IF(R18="",0,R18)+(IF(Y18="",0,Y18)),IF(AND(RIGHT(I18,2)="PU",R18&lt;&gt;0),R18,IF(AND(RIGHT(I18,1)="D",Y18&lt;&gt;0),Y18,0)))))</f>
        <v/>
      </c>
      <c r="AH18" s="67"/>
      <c r="AI18" s="52" t="str">
        <f>IF(G18="","",IF(AND(G18&gt;39,G18&lt;45),AG18*1.025,IF(AND(G18&gt;44,G18&lt;50),AG18*1.05,IF(AND(G18&gt;49,G18&lt;55),AG18*1.075,IF(AND(G18&gt;54,G18&lt;60),AG18*1.1,IF(AND(G18&gt;59,G18&lt;70),AG18*1.125,IF(AND(G18&gt;69,G18&lt;150),AG18*1.15,AG18*1)))))))</f>
        <v/>
      </c>
      <c r="AJ18" s="68" t="str">
        <f>IF(AND(AG18&lt;&gt;"",ISNUMBER(AG18)),AP18*AG18,"")</f>
        <v/>
      </c>
      <c r="AK18" s="52">
        <f>IF(AND(LEFT(I18,1)="M",RIGHT(I18,2)="SL"),95,IF(AND(LEFT(I18,1)="F",RIGHT(I18,2)="SL"),60,IF(AND(LEFT(I18,1)="M",RIGHT(I18,2)="PU"),90,IF(AND(LEFT(I18,1)="F",(RIGHT(I18,2)="PU")),55,IF(AND(LEFT(I18,1)="M",RIGHT(I18,1)="D"),100,IF(AND(LEFT(I18,1)="F",(RIGHT(I18,1)="D")),65,0))))))</f>
        <v>0</v>
      </c>
      <c r="AL18" s="52">
        <f>MAX(J18-AK18,0)</f>
        <v>0</v>
      </c>
      <c r="AM18" s="69">
        <f>AL18*0.05</f>
        <v>0</v>
      </c>
      <c r="AN18" s="78" t="str">
        <f>IF(AJ18="","",AJ18+AM18)</f>
        <v/>
      </c>
      <c r="AO18" s="80"/>
      <c r="AP18" s="68">
        <f>IF(AND(RIGHT(I18,2)="SL")*AND(LEFT(I18,1)="M"),100/(AT-BT*POWER(E,-CT*J18)),IF(AND(RIGHT(I18,2)="SL")*AND(LEFT(I18,1)="F"),100/(ATW-BTW*POWER(E,-CTW*J18)),IF(AND(RIGHT(I18,2)="PU")*AND(LEFT(I18,1)="M"),100/(AP-BP*POWER(E,-CP*J18)),IF(AND(RIGHT(I18,2)="PU")*AND(LEFT(I18,1)="F"),100/(APW-BPW*POWER(E,-CPW*J18)),IF(AND(RIGHT(I18,1)="D")*AND(LEFT(I18,1)="M"),100/(AD-BD*POWER(E,-CD*J18)),IF(AND(RIGHT(I18,1)="D")*AND(LEFT(I18,1)="F"),100/(ADW-BDW*POWER(E,-CDW*J18)),0))))))</f>
        <v>0</v>
      </c>
      <c r="AR18" s="9" t="b">
        <f t="shared" si="0"/>
        <v>0</v>
      </c>
      <c r="AS18" s="9" t="b">
        <f t="shared" si="1"/>
        <v>0</v>
      </c>
      <c r="AT18" s="9" t="b">
        <f t="shared" si="2"/>
        <v>0</v>
      </c>
      <c r="AU18" s="9" t="b">
        <f t="shared" si="3"/>
        <v>0</v>
      </c>
      <c r="AV18" s="9" t="b">
        <f t="shared" si="4"/>
        <v>0</v>
      </c>
      <c r="AW18" s="9" t="b">
        <f t="shared" si="5"/>
        <v>0</v>
      </c>
      <c r="AX18" s="9" t="b">
        <f t="shared" si="6"/>
        <v>0</v>
      </c>
      <c r="AY18" s="9" t="b">
        <f t="shared" si="7"/>
        <v>0</v>
      </c>
      <c r="AZ18" s="9" t="b">
        <f t="shared" si="8"/>
        <v>0</v>
      </c>
      <c r="BA18" s="8" t="b">
        <f t="shared" si="9"/>
        <v>0</v>
      </c>
      <c r="BB18" s="8" t="b">
        <f t="shared" si="10"/>
        <v>0</v>
      </c>
      <c r="BC18" s="8" t="b">
        <f t="shared" si="11"/>
        <v>0</v>
      </c>
      <c r="BD18" s="8" t="b">
        <f t="shared" si="12"/>
        <v>0</v>
      </c>
    </row>
    <row r="19" spans="1:56" ht="15" customHeight="1" x14ac:dyDescent="0.3">
      <c r="A19" s="56"/>
      <c r="B19" s="56"/>
      <c r="C19" s="57"/>
      <c r="D19" s="57"/>
      <c r="E19" s="57"/>
      <c r="F19" s="58"/>
      <c r="G19" s="39" t="str">
        <f>IF(F19="","",YEAR(DAT)-F19)</f>
        <v/>
      </c>
      <c r="H19" s="40" t="str">
        <f>IF(G19="","",IF(G19&lt;18,"Sub-Junior",IF(G19&lt;23,"Junior",IF(AND(G19&gt;39,G19&lt;45),"Master M1",IF(AND(G19&gt;44,G19&lt;50),"Master M2",IF(AND(G19&gt;49,G19&lt;55),"Master M3",IF(AND(G19&gt;54,G19&lt;60),"Master M4",IF(AND(G19&gt;59,G19&lt;70),"Master M5",IF(G19&gt;69,"Master M7","Open")))))))))</f>
        <v/>
      </c>
      <c r="I19" s="59"/>
      <c r="J19" s="59"/>
      <c r="K19" s="60" t="str">
        <f ca="1">IF(J19="","",VLOOKUP(J19,WeightClasses!$A$2:$E$17,IF(LEFT(I19,1)="F",IF(YEAR(TODAY())-F19&lt;18,4,2),IF(YEAR(TODAY())-F19&lt;18,5,3)),TRUE))</f>
        <v/>
      </c>
      <c r="L19" s="61"/>
      <c r="M19" s="62"/>
      <c r="N19" s="61"/>
      <c r="O19" s="63"/>
      <c r="P19" s="61"/>
      <c r="Q19" s="63"/>
      <c r="R19" s="64" t="str">
        <f>IF(OR(M19&lt;&gt;0,O19&lt;&gt;0,Q19&lt;&gt;0),MAX(IF(L19=$U$1,M19,0),IF(N19=$U$1,O19,0),IF(P19=$U$1,Q19,0)),"")</f>
        <v/>
      </c>
      <c r="S19" s="61"/>
      <c r="T19" s="63"/>
      <c r="U19" s="61"/>
      <c r="V19" s="63"/>
      <c r="W19" s="61"/>
      <c r="X19" s="63"/>
      <c r="Y19" s="64" t="str">
        <f>IF(OR(T19&lt;&gt;0,V19&lt;&gt;0,X19&lt;&gt;0),MAX(IF(S19=$U$1,T19,0),IF(U19=$U$1,V19,0),IF(W19=$U$1,X19,0)),"")</f>
        <v/>
      </c>
      <c r="Z19" s="65"/>
      <c r="AA19" s="66"/>
      <c r="AB19" s="65"/>
      <c r="AC19" s="66"/>
      <c r="AD19" s="65"/>
      <c r="AE19" s="66"/>
      <c r="AF19" s="64"/>
      <c r="AG19" s="52" t="str">
        <f>IF(OR(R19="",Y19=""),"",IF(BD19,"DSQ",IF(AND(RIGHT(I19,2)="SL",R19&lt;&gt;0,Y19&lt;&gt;0),IF(R19="",0,R19)+(IF(Y19="",0,Y19)),IF(AND(RIGHT(I19,2)="PU",R19&lt;&gt;0),R19,IF(AND(RIGHT(I19,1)="D",Y19&lt;&gt;0),Y19,0)))))</f>
        <v/>
      </c>
      <c r="AH19" s="67"/>
      <c r="AI19" s="52" t="str">
        <f>IF(G19="","",IF(AND(G19&gt;39,G19&lt;45),AG19*1.025,IF(AND(G19&gt;44,G19&lt;50),AG19*1.05,IF(AND(G19&gt;49,G19&lt;55),AG19*1.075,IF(AND(G19&gt;54,G19&lt;60),AG19*1.1,IF(AND(G19&gt;59,G19&lt;70),AG19*1.125,IF(AND(G19&gt;69,G19&lt;150),AG19*1.15,AG19*1)))))))</f>
        <v/>
      </c>
      <c r="AJ19" s="68" t="str">
        <f>IF(AND(AG19&lt;&gt;"",ISNUMBER(AG19)),AP19*AG19,"")</f>
        <v/>
      </c>
      <c r="AK19" s="52">
        <f>IF(AND(LEFT(I19,1)="M",RIGHT(I19,2)="SL"),95,IF(AND(LEFT(I19,1)="F",RIGHT(I19,2)="SL"),60,IF(AND(LEFT(I19,1)="M",RIGHT(I19,2)="PU"),90,IF(AND(LEFT(I19,1)="F",(RIGHT(I19,2)="PU")),55,IF(AND(LEFT(I19,1)="M",RIGHT(I19,1)="D"),100,IF(AND(LEFT(I19,1)="F",(RIGHT(I19,1)="D")),65,0))))))</f>
        <v>0</v>
      </c>
      <c r="AL19" s="52">
        <f>MAX(J19-AK19,0)</f>
        <v>0</v>
      </c>
      <c r="AM19" s="69">
        <f>AL19*0.05</f>
        <v>0</v>
      </c>
      <c r="AN19" s="78" t="str">
        <f>IF(AJ19="","",AJ19+AM19)</f>
        <v/>
      </c>
      <c r="AO19" s="80"/>
      <c r="AP19" s="68">
        <f>IF(AND(RIGHT(I19,2)="SL")*AND(LEFT(I19,1)="M"),100/(AT-BT*POWER(E,-CT*J19)),IF(AND(RIGHT(I19,2)="SL")*AND(LEFT(I19,1)="F"),100/(ATW-BTW*POWER(E,-CTW*J19)),IF(AND(RIGHT(I19,2)="PU")*AND(LEFT(I19,1)="M"),100/(AP-BP*POWER(E,-CP*J19)),IF(AND(RIGHT(I19,2)="PU")*AND(LEFT(I19,1)="F"),100/(APW-BPW*POWER(E,-CPW*J19)),IF(AND(RIGHT(I19,1)="D")*AND(LEFT(I19,1)="M"),100/(AD-BD*POWER(E,-CD*J19)),IF(AND(RIGHT(I19,1)="D")*AND(LEFT(I19,1)="F"),100/(ADW-BDW*POWER(E,-CDW*J19)),0))))))</f>
        <v>0</v>
      </c>
      <c r="AR19" s="9" t="b">
        <f t="shared" si="0"/>
        <v>0</v>
      </c>
      <c r="AS19" s="9" t="b">
        <f t="shared" si="1"/>
        <v>0</v>
      </c>
      <c r="AT19" s="9" t="b">
        <f t="shared" si="2"/>
        <v>0</v>
      </c>
      <c r="AU19" s="9" t="b">
        <f t="shared" si="3"/>
        <v>0</v>
      </c>
      <c r="AV19" s="9" t="b">
        <f t="shared" si="4"/>
        <v>0</v>
      </c>
      <c r="AW19" s="9" t="b">
        <f t="shared" si="5"/>
        <v>0</v>
      </c>
      <c r="AX19" s="9" t="b">
        <f t="shared" si="6"/>
        <v>0</v>
      </c>
      <c r="AY19" s="9" t="b">
        <f t="shared" si="7"/>
        <v>0</v>
      </c>
      <c r="AZ19" s="9" t="b">
        <f t="shared" si="8"/>
        <v>0</v>
      </c>
      <c r="BA19" s="8" t="b">
        <f t="shared" si="9"/>
        <v>0</v>
      </c>
      <c r="BB19" s="8" t="b">
        <f t="shared" si="10"/>
        <v>0</v>
      </c>
      <c r="BC19" s="8" t="b">
        <f t="shared" si="11"/>
        <v>0</v>
      </c>
      <c r="BD19" s="8" t="b">
        <f t="shared" si="12"/>
        <v>0</v>
      </c>
    </row>
    <row r="20" spans="1:56" ht="15" customHeight="1" x14ac:dyDescent="0.3">
      <c r="A20" s="56"/>
      <c r="B20" s="56"/>
      <c r="C20" s="57"/>
      <c r="D20" s="57"/>
      <c r="E20" s="57"/>
      <c r="F20" s="58"/>
      <c r="G20" s="39" t="str">
        <f>IF(F20="","",YEAR(DAT)-F20)</f>
        <v/>
      </c>
      <c r="H20" s="40" t="str">
        <f>IF(G20="","",IF(G20&lt;18,"Sub-Junior",IF(G20&lt;23,"Junior",IF(AND(G20&gt;39,G20&lt;45),"Master M1",IF(AND(G20&gt;44,G20&lt;50),"Master M2",IF(AND(G20&gt;49,G20&lt;55),"Master M3",IF(AND(G20&gt;54,G20&lt;60),"Master M4",IF(AND(G20&gt;59,G20&lt;70),"Master M5",IF(G20&gt;69,"Master M7","Open")))))))))</f>
        <v/>
      </c>
      <c r="I20" s="59"/>
      <c r="J20" s="59"/>
      <c r="K20" s="60" t="str">
        <f ca="1">IF(J20="","",VLOOKUP(J20,WeightClasses!$A$2:$E$17,IF(LEFT(I20,1)="F",IF(YEAR(TODAY())-F20&lt;18,4,2),IF(YEAR(TODAY())-F20&lt;18,5,3)),TRUE))</f>
        <v/>
      </c>
      <c r="L20" s="61"/>
      <c r="M20" s="62"/>
      <c r="N20" s="61"/>
      <c r="O20" s="63"/>
      <c r="P20" s="61"/>
      <c r="Q20" s="63"/>
      <c r="R20" s="64" t="str">
        <f>IF(OR(M20&lt;&gt;0,O20&lt;&gt;0,Q20&lt;&gt;0),MAX(IF(L20=$U$1,M20,0),IF(N20=$U$1,O20,0),IF(P20=$U$1,Q20,0)),"")</f>
        <v/>
      </c>
      <c r="S20" s="61"/>
      <c r="T20" s="63"/>
      <c r="U20" s="61"/>
      <c r="V20" s="63"/>
      <c r="W20" s="61"/>
      <c r="X20" s="63"/>
      <c r="Y20" s="64" t="str">
        <f>IF(OR(T20&lt;&gt;0,V20&lt;&gt;0,X20&lt;&gt;0),MAX(IF(S20=$U$1,T20,0),IF(U20=$U$1,V20,0),IF(W20=$U$1,X20,0)),"")</f>
        <v/>
      </c>
      <c r="Z20" s="65"/>
      <c r="AA20" s="66"/>
      <c r="AB20" s="65"/>
      <c r="AC20" s="66"/>
      <c r="AD20" s="65"/>
      <c r="AE20" s="66"/>
      <c r="AF20" s="64"/>
      <c r="AG20" s="52" t="str">
        <f>IF(OR(R20="",Y20=""),"",IF(BD20,"DSQ",IF(AND(RIGHT(I20,2)="SL",R20&lt;&gt;0,Y20&lt;&gt;0),IF(R20="",0,R20)+(IF(Y20="",0,Y20)),IF(AND(RIGHT(I20,2)="PU",R20&lt;&gt;0),R20,IF(AND(RIGHT(I20,1)="D",Y20&lt;&gt;0),Y20,0)))))</f>
        <v/>
      </c>
      <c r="AH20" s="67"/>
      <c r="AI20" s="52" t="str">
        <f>IF(G20="","",IF(AND(G20&gt;39,G20&lt;45),AG20*1.025,IF(AND(G20&gt;44,G20&lt;50),AG20*1.05,IF(AND(G20&gt;49,G20&lt;55),AG20*1.075,IF(AND(G20&gt;54,G20&lt;60),AG20*1.1,IF(AND(G20&gt;59,G20&lt;70),AG20*1.125,IF(AND(G20&gt;69,G20&lt;150),AG20*1.15,AG20*1)))))))</f>
        <v/>
      </c>
      <c r="AJ20" s="68" t="str">
        <f>IF(AND(AG20&lt;&gt;"",ISNUMBER(AG20)),AP20*AG20,"")</f>
        <v/>
      </c>
      <c r="AK20" s="52">
        <f>IF(AND(LEFT(I20,1)="M",RIGHT(I20,2)="SL"),95,IF(AND(LEFT(I20,1)="F",RIGHT(I20,2)="SL"),60,IF(AND(LEFT(I20,1)="M",RIGHT(I20,2)="PU"),90,IF(AND(LEFT(I20,1)="F",(RIGHT(I20,2)="PU")),55,IF(AND(LEFT(I20,1)="M",RIGHT(I20,1)="D"),100,IF(AND(LEFT(I20,1)="F",(RIGHT(I20,1)="D")),65,0))))))</f>
        <v>0</v>
      </c>
      <c r="AL20" s="52">
        <f>MAX(J20-AK20,0)</f>
        <v>0</v>
      </c>
      <c r="AM20" s="69">
        <f>AL20*0.05</f>
        <v>0</v>
      </c>
      <c r="AN20" s="78" t="str">
        <f>IF(AJ20="","",AJ20+AM20)</f>
        <v/>
      </c>
      <c r="AO20" s="80"/>
      <c r="AP20" s="68">
        <f>IF(AND(RIGHT(I20,2)="SL")*AND(LEFT(I20,1)="M"),100/(AT-BT*POWER(E,-CT*J20)),IF(AND(RIGHT(I20,2)="SL")*AND(LEFT(I20,1)="F"),100/(ATW-BTW*POWER(E,-CTW*J20)),IF(AND(RIGHT(I20,2)="PU")*AND(LEFT(I20,1)="M"),100/(AP-BP*POWER(E,-CP*J20)),IF(AND(RIGHT(I20,2)="PU")*AND(LEFT(I20,1)="F"),100/(APW-BPW*POWER(E,-CPW*J20)),IF(AND(RIGHT(I20,1)="D")*AND(LEFT(I20,1)="M"),100/(AD-BD*POWER(E,-CD*J20)),IF(AND(RIGHT(I20,1)="D")*AND(LEFT(I20,1)="F"),100/(ADW-BDW*POWER(E,-CDW*J20)),0))))))</f>
        <v>0</v>
      </c>
      <c r="AR20" s="9" t="b">
        <f t="shared" si="0"/>
        <v>0</v>
      </c>
      <c r="AS20" s="9" t="b">
        <f t="shared" si="1"/>
        <v>0</v>
      </c>
      <c r="AT20" s="9" t="b">
        <f t="shared" si="2"/>
        <v>0</v>
      </c>
      <c r="AU20" s="9" t="b">
        <f t="shared" si="3"/>
        <v>0</v>
      </c>
      <c r="AV20" s="9" t="b">
        <f t="shared" si="4"/>
        <v>0</v>
      </c>
      <c r="AW20" s="9" t="b">
        <f t="shared" si="5"/>
        <v>0</v>
      </c>
      <c r="AX20" s="9" t="b">
        <f t="shared" si="6"/>
        <v>0</v>
      </c>
      <c r="AY20" s="9" t="b">
        <f t="shared" si="7"/>
        <v>0</v>
      </c>
      <c r="AZ20" s="9" t="b">
        <f t="shared" si="8"/>
        <v>0</v>
      </c>
      <c r="BA20" s="8" t="b">
        <f t="shared" si="9"/>
        <v>0</v>
      </c>
      <c r="BB20" s="8" t="b">
        <f t="shared" si="10"/>
        <v>0</v>
      </c>
      <c r="BC20" s="8" t="b">
        <f t="shared" si="11"/>
        <v>0</v>
      </c>
      <c r="BD20" s="8" t="b">
        <f t="shared" si="12"/>
        <v>0</v>
      </c>
    </row>
    <row r="21" spans="1:56" ht="15" customHeight="1" x14ac:dyDescent="0.3">
      <c r="A21" s="56"/>
      <c r="B21" s="56"/>
      <c r="C21" s="57"/>
      <c r="D21" s="57"/>
      <c r="E21" s="57"/>
      <c r="F21" s="58"/>
      <c r="G21" s="39" t="str">
        <f>IF(F21="","",YEAR(DAT)-F21)</f>
        <v/>
      </c>
      <c r="H21" s="40" t="str">
        <f>IF(G21="","",IF(G21&lt;18,"Sub-Junior",IF(G21&lt;23,"Junior",IF(AND(G21&gt;39,G21&lt;45),"Master M1",IF(AND(G21&gt;44,G21&lt;50),"Master M2",IF(AND(G21&gt;49,G21&lt;55),"Master M3",IF(AND(G21&gt;54,G21&lt;60),"Master M4",IF(AND(G21&gt;59,G21&lt;70),"Master M5",IF(G21&gt;69,"Master M7","Open")))))))))</f>
        <v/>
      </c>
      <c r="I21" s="59"/>
      <c r="J21" s="59"/>
      <c r="K21" s="60" t="str">
        <f ca="1">IF(J21="","",VLOOKUP(J21,WeightClasses!$A$2:$E$17,IF(LEFT(I21,1)="F",IF(YEAR(TODAY())-F21&lt;18,4,2),IF(YEAR(TODAY())-F21&lt;18,5,3)),TRUE))</f>
        <v/>
      </c>
      <c r="L21" s="61"/>
      <c r="M21" s="62"/>
      <c r="N21" s="61"/>
      <c r="O21" s="63"/>
      <c r="P21" s="61"/>
      <c r="Q21" s="63"/>
      <c r="R21" s="64" t="str">
        <f>IF(OR(M21&lt;&gt;0,O21&lt;&gt;0,Q21&lt;&gt;0),MAX(IF(L21=$U$1,M21,0),IF(N21=$U$1,O21,0),IF(P21=$U$1,Q21,0)),"")</f>
        <v/>
      </c>
      <c r="S21" s="61"/>
      <c r="T21" s="63"/>
      <c r="U21" s="61"/>
      <c r="V21" s="63"/>
      <c r="W21" s="61"/>
      <c r="X21" s="63"/>
      <c r="Y21" s="64" t="str">
        <f>IF(OR(T21&lt;&gt;0,V21&lt;&gt;0,X21&lt;&gt;0),MAX(IF(S21=$U$1,T21,0),IF(U21=$U$1,V21,0),IF(W21=$U$1,X21,0)),"")</f>
        <v/>
      </c>
      <c r="Z21" s="65"/>
      <c r="AA21" s="66"/>
      <c r="AB21" s="65"/>
      <c r="AC21" s="66"/>
      <c r="AD21" s="65"/>
      <c r="AE21" s="66"/>
      <c r="AF21" s="64"/>
      <c r="AG21" s="52" t="str">
        <f>IF(OR(R21="",Y21=""),"",IF(BD21,"DSQ",IF(AND(RIGHT(I21,2)="SL",R21&lt;&gt;0,Y21&lt;&gt;0),IF(R21="",0,R21)+(IF(Y21="",0,Y21)),IF(AND(RIGHT(I21,2)="PU",R21&lt;&gt;0),R21,IF(AND(RIGHT(I21,1)="D",Y21&lt;&gt;0),Y21,0)))))</f>
        <v/>
      </c>
      <c r="AH21" s="67"/>
      <c r="AI21" s="52" t="str">
        <f>IF(G21="","",IF(AND(G21&gt;39,G21&lt;45),AG21*1.025,IF(AND(G21&gt;44,G21&lt;50),AG21*1.05,IF(AND(G21&gt;49,G21&lt;55),AG21*1.075,IF(AND(G21&gt;54,G21&lt;60),AG21*1.1,IF(AND(G21&gt;59,G21&lt;70),AG21*1.125,IF(AND(G21&gt;69,G21&lt;150),AG21*1.15,AG21*1)))))))</f>
        <v/>
      </c>
      <c r="AJ21" s="68" t="str">
        <f>IF(AND(AG21&lt;&gt;"",ISNUMBER(AG21)),AP21*AG21,"")</f>
        <v/>
      </c>
      <c r="AK21" s="52">
        <f>IF(AND(LEFT(I21,1)="M",RIGHT(I21,2)="SL"),95,IF(AND(LEFT(I21,1)="F",RIGHT(I21,2)="SL"),60,IF(AND(LEFT(I21,1)="M",RIGHT(I21,2)="PU"),90,IF(AND(LEFT(I21,1)="F",(RIGHT(I21,2)="PU")),55,IF(AND(LEFT(I21,1)="M",RIGHT(I21,1)="D"),100,IF(AND(LEFT(I21,1)="F",(RIGHT(I21,1)="D")),65,0))))))</f>
        <v>0</v>
      </c>
      <c r="AL21" s="52">
        <f>MAX(J21-AK21,0)</f>
        <v>0</v>
      </c>
      <c r="AM21" s="69">
        <f>AL21*0.05</f>
        <v>0</v>
      </c>
      <c r="AN21" s="78" t="str">
        <f>IF(AJ21="","",AJ21+AM21)</f>
        <v/>
      </c>
      <c r="AO21" s="80"/>
      <c r="AP21" s="68">
        <f>IF(AND(RIGHT(I21,2)="SL")*AND(LEFT(I21,1)="M"),100/(AT-BT*POWER(E,-CT*J21)),IF(AND(RIGHT(I21,2)="SL")*AND(LEFT(I21,1)="F"),100/(ATW-BTW*POWER(E,-CTW*J21)),IF(AND(RIGHT(I21,2)="PU")*AND(LEFT(I21,1)="M"),100/(AP-BP*POWER(E,-CP*J21)),IF(AND(RIGHT(I21,2)="PU")*AND(LEFT(I21,1)="F"),100/(APW-BPW*POWER(E,-CPW*J21)),IF(AND(RIGHT(I21,1)="D")*AND(LEFT(I21,1)="M"),100/(AD-BD*POWER(E,-CD*J21)),IF(AND(RIGHT(I21,1)="D")*AND(LEFT(I21,1)="F"),100/(ADW-BDW*POWER(E,-CDW*J21)),0))))))</f>
        <v>0</v>
      </c>
      <c r="AR21" s="9" t="b">
        <f t="shared" si="0"/>
        <v>0</v>
      </c>
      <c r="AS21" s="9" t="b">
        <f t="shared" si="1"/>
        <v>0</v>
      </c>
      <c r="AT21" s="9" t="b">
        <f t="shared" si="2"/>
        <v>0</v>
      </c>
      <c r="AU21" s="9" t="b">
        <f t="shared" si="3"/>
        <v>0</v>
      </c>
      <c r="AV21" s="9" t="b">
        <f t="shared" si="4"/>
        <v>0</v>
      </c>
      <c r="AW21" s="9" t="b">
        <f t="shared" si="5"/>
        <v>0</v>
      </c>
      <c r="AX21" s="9" t="b">
        <f t="shared" si="6"/>
        <v>0</v>
      </c>
      <c r="AY21" s="9" t="b">
        <f t="shared" si="7"/>
        <v>0</v>
      </c>
      <c r="AZ21" s="9" t="b">
        <f t="shared" si="8"/>
        <v>0</v>
      </c>
      <c r="BA21" s="8" t="b">
        <f t="shared" si="9"/>
        <v>0</v>
      </c>
      <c r="BB21" s="8" t="b">
        <f t="shared" si="10"/>
        <v>0</v>
      </c>
      <c r="BC21" s="8" t="b">
        <f t="shared" si="11"/>
        <v>0</v>
      </c>
      <c r="BD21" s="8" t="b">
        <f t="shared" si="12"/>
        <v>0</v>
      </c>
    </row>
    <row r="22" spans="1:56" ht="15" customHeight="1" x14ac:dyDescent="0.3">
      <c r="A22" s="56"/>
      <c r="B22" s="56"/>
      <c r="C22" s="57"/>
      <c r="D22" s="57"/>
      <c r="E22" s="57"/>
      <c r="F22" s="58"/>
      <c r="G22" s="39" t="str">
        <f>IF(F22="","",YEAR(DAT)-F22)</f>
        <v/>
      </c>
      <c r="H22" s="40" t="str">
        <f>IF(G22="","",IF(G22&lt;18,"Sub-Junior",IF(G22&lt;23,"Junior",IF(AND(G22&gt;39,G22&lt;45),"Master M1",IF(AND(G22&gt;44,G22&lt;50),"Master M2",IF(AND(G22&gt;49,G22&lt;55),"Master M3",IF(AND(G22&gt;54,G22&lt;60),"Master M4",IF(AND(G22&gt;59,G22&lt;70),"Master M5",IF(G22&gt;69,"Master M7","Open")))))))))</f>
        <v/>
      </c>
      <c r="I22" s="59"/>
      <c r="J22" s="59"/>
      <c r="K22" s="60" t="str">
        <f ca="1">IF(J22="","",VLOOKUP(J22,WeightClasses!$A$2:$E$17,IF(LEFT(I22,1)="F",IF(YEAR(TODAY())-F22&lt;18,4,2),IF(YEAR(TODAY())-F22&lt;18,5,3)),TRUE))</f>
        <v/>
      </c>
      <c r="L22" s="61"/>
      <c r="M22" s="62"/>
      <c r="N22" s="61"/>
      <c r="O22" s="63"/>
      <c r="P22" s="61"/>
      <c r="Q22" s="63"/>
      <c r="R22" s="64" t="str">
        <f>IF(OR(M22&lt;&gt;0,O22&lt;&gt;0,Q22&lt;&gt;0),MAX(IF(L22=$U$1,M22,0),IF(N22=$U$1,O22,0),IF(P22=$U$1,Q22,0)),"")</f>
        <v/>
      </c>
      <c r="S22" s="61"/>
      <c r="T22" s="63"/>
      <c r="U22" s="61"/>
      <c r="V22" s="63"/>
      <c r="W22" s="61"/>
      <c r="X22" s="63"/>
      <c r="Y22" s="64" t="str">
        <f>IF(OR(T22&lt;&gt;0,V22&lt;&gt;0,X22&lt;&gt;0),MAX(IF(S22=$U$1,T22,0),IF(U22=$U$1,V22,0),IF(W22=$U$1,X22,0)),"")</f>
        <v/>
      </c>
      <c r="Z22" s="65"/>
      <c r="AA22" s="66"/>
      <c r="AB22" s="65"/>
      <c r="AC22" s="66"/>
      <c r="AD22" s="65"/>
      <c r="AE22" s="66"/>
      <c r="AF22" s="64"/>
      <c r="AG22" s="52" t="str">
        <f>IF(OR(R22="",Y22=""),"",IF(BD22,"DSQ",IF(AND(RIGHT(I22,2)="SL",R22&lt;&gt;0,Y22&lt;&gt;0),IF(R22="",0,R22)+(IF(Y22="",0,Y22)),IF(AND(RIGHT(I22,2)="PU",R22&lt;&gt;0),R22,IF(AND(RIGHT(I22,1)="D",Y22&lt;&gt;0),Y22,0)))))</f>
        <v/>
      </c>
      <c r="AH22" s="67"/>
      <c r="AI22" s="52" t="str">
        <f>IF(G22="","",IF(AND(G22&gt;39,G22&lt;45),AG22*1.025,IF(AND(G22&gt;44,G22&lt;50),AG22*1.05,IF(AND(G22&gt;49,G22&lt;55),AG22*1.075,IF(AND(G22&gt;54,G22&lt;60),AG22*1.1,IF(AND(G22&gt;59,G22&lt;70),AG22*1.125,IF(AND(G22&gt;69,G22&lt;150),AG22*1.15,AG22*1)))))))</f>
        <v/>
      </c>
      <c r="AJ22" s="68" t="str">
        <f>IF(AND(AG22&lt;&gt;"",ISNUMBER(AG22)),AP22*AG22,"")</f>
        <v/>
      </c>
      <c r="AK22" s="52">
        <f>IF(AND(LEFT(I22,1)="M",RIGHT(I22,2)="SL"),95,IF(AND(LEFT(I22,1)="F",RIGHT(I22,2)="SL"),60,IF(AND(LEFT(I22,1)="M",RIGHT(I22,2)="PU"),90,IF(AND(LEFT(I22,1)="F",(RIGHT(I22,2)="PU")),55,IF(AND(LEFT(I22,1)="M",RIGHT(I22,1)="D"),100,IF(AND(LEFT(I22,1)="F",(RIGHT(I22,1)="D")),65,0))))))</f>
        <v>0</v>
      </c>
      <c r="AL22" s="52">
        <f>MAX(J22-AK22,0)</f>
        <v>0</v>
      </c>
      <c r="AM22" s="69">
        <f>AL22*0.05</f>
        <v>0</v>
      </c>
      <c r="AN22" s="78" t="str">
        <f>IF(AJ22="","",AJ22+AM22)</f>
        <v/>
      </c>
      <c r="AO22" s="80"/>
      <c r="AP22" s="68">
        <f>IF(AND(RIGHT(I22,2)="SL")*AND(LEFT(I22,1)="M"),100/(AT-BT*POWER(E,-CT*J22)),IF(AND(RIGHT(I22,2)="SL")*AND(LEFT(I22,1)="F"),100/(ATW-BTW*POWER(E,-CTW*J22)),IF(AND(RIGHT(I22,2)="PU")*AND(LEFT(I22,1)="M"),100/(AP-BP*POWER(E,-CP*J22)),IF(AND(RIGHT(I22,2)="PU")*AND(LEFT(I22,1)="F"),100/(APW-BPW*POWER(E,-CPW*J22)),IF(AND(RIGHT(I22,1)="D")*AND(LEFT(I22,1)="M"),100/(AD-BD*POWER(E,-CD*J22)),IF(AND(RIGHT(I22,1)="D")*AND(LEFT(I22,1)="F"),100/(ADW-BDW*POWER(E,-CDW*J22)),0))))))</f>
        <v>0</v>
      </c>
      <c r="AR22" s="9" t="b">
        <f t="shared" si="0"/>
        <v>0</v>
      </c>
      <c r="AS22" s="9" t="b">
        <f t="shared" si="1"/>
        <v>0</v>
      </c>
      <c r="AT22" s="9" t="b">
        <f t="shared" si="2"/>
        <v>0</v>
      </c>
      <c r="AU22" s="9" t="b">
        <f t="shared" si="3"/>
        <v>0</v>
      </c>
      <c r="AV22" s="9" t="b">
        <f t="shared" si="4"/>
        <v>0</v>
      </c>
      <c r="AW22" s="9" t="b">
        <f t="shared" si="5"/>
        <v>0</v>
      </c>
      <c r="AX22" s="9" t="b">
        <f t="shared" si="6"/>
        <v>0</v>
      </c>
      <c r="AY22" s="9" t="b">
        <f t="shared" si="7"/>
        <v>0</v>
      </c>
      <c r="AZ22" s="9" t="b">
        <f t="shared" si="8"/>
        <v>0</v>
      </c>
      <c r="BA22" s="8" t="b">
        <f t="shared" si="9"/>
        <v>0</v>
      </c>
      <c r="BB22" s="8" t="b">
        <f t="shared" si="10"/>
        <v>0</v>
      </c>
      <c r="BC22" s="8" t="b">
        <f t="shared" si="11"/>
        <v>0</v>
      </c>
      <c r="BD22" s="8" t="b">
        <f t="shared" si="12"/>
        <v>0</v>
      </c>
    </row>
    <row r="23" spans="1:56" ht="15" customHeight="1" x14ac:dyDescent="0.3">
      <c r="A23" s="56"/>
      <c r="B23" s="56"/>
      <c r="C23" s="57"/>
      <c r="D23" s="57"/>
      <c r="E23" s="57"/>
      <c r="F23" s="58"/>
      <c r="G23" s="39" t="str">
        <f>IF(F23="","",YEAR(DAT)-F23)</f>
        <v/>
      </c>
      <c r="H23" s="40" t="str">
        <f>IF(G23="","",IF(G23&lt;18,"Sub-Junior",IF(G23&lt;23,"Junior",IF(AND(G23&gt;39,G23&lt;45),"Master M1",IF(AND(G23&gt;44,G23&lt;50),"Master M2",IF(AND(G23&gt;49,G23&lt;55),"Master M3",IF(AND(G23&gt;54,G23&lt;60),"Master M4",IF(AND(G23&gt;59,G23&lt;70),"Master M5",IF(G23&gt;69,"Master M7","Open")))))))))</f>
        <v/>
      </c>
      <c r="I23" s="59"/>
      <c r="J23" s="59"/>
      <c r="K23" s="60" t="str">
        <f ca="1">IF(J23="","",VLOOKUP(J23,WeightClasses!$A$2:$E$17,IF(LEFT(I23,1)="F",IF(YEAR(TODAY())-F23&lt;18,4,2),IF(YEAR(TODAY())-F23&lt;18,5,3)),TRUE))</f>
        <v/>
      </c>
      <c r="L23" s="61"/>
      <c r="M23" s="62"/>
      <c r="N23" s="61"/>
      <c r="O23" s="63"/>
      <c r="P23" s="61"/>
      <c r="Q23" s="63"/>
      <c r="R23" s="64" t="str">
        <f>IF(OR(M23&lt;&gt;0,O23&lt;&gt;0,Q23&lt;&gt;0),MAX(IF(L23=$U$1,M23,0),IF(N23=$U$1,O23,0),IF(P23=$U$1,Q23,0)),"")</f>
        <v/>
      </c>
      <c r="S23" s="61"/>
      <c r="T23" s="63"/>
      <c r="U23" s="61"/>
      <c r="V23" s="63"/>
      <c r="W23" s="61"/>
      <c r="X23" s="63"/>
      <c r="Y23" s="64" t="str">
        <f>IF(OR(T23&lt;&gt;0,V23&lt;&gt;0,X23&lt;&gt;0),MAX(IF(S23=$U$1,T23,0),IF(U23=$U$1,V23,0),IF(W23=$U$1,X23,0)),"")</f>
        <v/>
      </c>
      <c r="Z23" s="65"/>
      <c r="AA23" s="66"/>
      <c r="AB23" s="65"/>
      <c r="AC23" s="66"/>
      <c r="AD23" s="65"/>
      <c r="AE23" s="66"/>
      <c r="AF23" s="64"/>
      <c r="AG23" s="52" t="str">
        <f>IF(OR(R23="",Y23=""),"",IF(BD23,"DSQ",IF(AND(RIGHT(I23,2)="SL",R23&lt;&gt;0,Y23&lt;&gt;0),IF(R23="",0,R23)+(IF(Y23="",0,Y23)),IF(AND(RIGHT(I23,2)="PU",R23&lt;&gt;0),R23,IF(AND(RIGHT(I23,1)="D",Y23&lt;&gt;0),Y23,0)))))</f>
        <v/>
      </c>
      <c r="AH23" s="67"/>
      <c r="AI23" s="52" t="str">
        <f>IF(G23="","",IF(AND(G23&gt;39,G23&lt;45),AG23*1.025,IF(AND(G23&gt;44,G23&lt;50),AG23*1.05,IF(AND(G23&gt;49,G23&lt;55),AG23*1.075,IF(AND(G23&gt;54,G23&lt;60),AG23*1.1,IF(AND(G23&gt;59,G23&lt;70),AG23*1.125,IF(AND(G23&gt;69,G23&lt;150),AG23*1.15,AG23*1)))))))</f>
        <v/>
      </c>
      <c r="AJ23" s="68" t="str">
        <f>IF(AND(AG23&lt;&gt;"",ISNUMBER(AG23)),AP23*AG23,"")</f>
        <v/>
      </c>
      <c r="AK23" s="52">
        <f>IF(AND(LEFT(I23,1)="M",RIGHT(I23,2)="SL"),95,IF(AND(LEFT(I23,1)="F",RIGHT(I23,2)="SL"),60,IF(AND(LEFT(I23,1)="M",RIGHT(I23,2)="PU"),90,IF(AND(LEFT(I23,1)="F",(RIGHT(I23,2)="PU")),55,IF(AND(LEFT(I23,1)="M",RIGHT(I23,1)="D"),100,IF(AND(LEFT(I23,1)="F",(RIGHT(I23,1)="D")),65,0))))))</f>
        <v>0</v>
      </c>
      <c r="AL23" s="52">
        <f>MAX(J23-AK23,0)</f>
        <v>0</v>
      </c>
      <c r="AM23" s="69">
        <f>AL23*0.05</f>
        <v>0</v>
      </c>
      <c r="AN23" s="78" t="str">
        <f>IF(AJ23="","",AJ23+AM23)</f>
        <v/>
      </c>
      <c r="AO23" s="80"/>
      <c r="AP23" s="68">
        <f>IF(AND(RIGHT(I23,2)="SL")*AND(LEFT(I23,1)="M"),100/(AT-BT*POWER(E,-CT*J23)),IF(AND(RIGHT(I23,2)="SL")*AND(LEFT(I23,1)="F"),100/(ATW-BTW*POWER(E,-CTW*J23)),IF(AND(RIGHT(I23,2)="PU")*AND(LEFT(I23,1)="M"),100/(AP-BP*POWER(E,-CP*J23)),IF(AND(RIGHT(I23,2)="PU")*AND(LEFT(I23,1)="F"),100/(APW-BPW*POWER(E,-CPW*J23)),IF(AND(RIGHT(I23,1)="D")*AND(LEFT(I23,1)="M"),100/(AD-BD*POWER(E,-CD*J23)),IF(AND(RIGHT(I23,1)="D")*AND(LEFT(I23,1)="F"),100/(ADW-BDW*POWER(E,-CDW*J23)),0))))))</f>
        <v>0</v>
      </c>
      <c r="AR23" s="9" t="b">
        <f t="shared" si="0"/>
        <v>0</v>
      </c>
      <c r="AS23" s="9" t="b">
        <f t="shared" si="1"/>
        <v>0</v>
      </c>
      <c r="AT23" s="9" t="b">
        <f t="shared" si="2"/>
        <v>0</v>
      </c>
      <c r="AU23" s="9" t="b">
        <f t="shared" si="3"/>
        <v>0</v>
      </c>
      <c r="AV23" s="9" t="b">
        <f t="shared" si="4"/>
        <v>0</v>
      </c>
      <c r="AW23" s="9" t="b">
        <f t="shared" si="5"/>
        <v>0</v>
      </c>
      <c r="AX23" s="9" t="b">
        <f t="shared" si="6"/>
        <v>0</v>
      </c>
      <c r="AY23" s="9" t="b">
        <f t="shared" si="7"/>
        <v>0</v>
      </c>
      <c r="AZ23" s="9" t="b">
        <f t="shared" si="8"/>
        <v>0</v>
      </c>
      <c r="BA23" s="8" t="b">
        <f t="shared" si="9"/>
        <v>0</v>
      </c>
      <c r="BB23" s="8" t="b">
        <f t="shared" si="10"/>
        <v>0</v>
      </c>
      <c r="BC23" s="8" t="b">
        <f t="shared" si="11"/>
        <v>0</v>
      </c>
      <c r="BD23" s="8" t="b">
        <f t="shared" si="12"/>
        <v>0</v>
      </c>
    </row>
    <row r="24" spans="1:56" ht="15" customHeight="1" x14ac:dyDescent="0.3">
      <c r="A24" s="56"/>
      <c r="B24" s="56"/>
      <c r="C24" s="57"/>
      <c r="D24" s="57"/>
      <c r="E24" s="57"/>
      <c r="F24" s="58"/>
      <c r="G24" s="39" t="str">
        <f>IF(F24="","",YEAR(DAT)-F24)</f>
        <v/>
      </c>
      <c r="H24" s="40" t="str">
        <f>IF(G24="","",IF(G24&lt;18,"Sub-Junior",IF(G24&lt;23,"Junior",IF(AND(G24&gt;39,G24&lt;45),"Master M1",IF(AND(G24&gt;44,G24&lt;50),"Master M2",IF(AND(G24&gt;49,G24&lt;55),"Master M3",IF(AND(G24&gt;54,G24&lt;60),"Master M4",IF(AND(G24&gt;59,G24&lt;70),"Master M5",IF(G24&gt;69,"Master M7","Open")))))))))</f>
        <v/>
      </c>
      <c r="I24" s="59"/>
      <c r="J24" s="59"/>
      <c r="K24" s="60" t="str">
        <f ca="1">IF(J24="","",VLOOKUP(J24,WeightClasses!$A$2:$E$17,IF(LEFT(I24,1)="F",IF(YEAR(TODAY())-F24&lt;18,4,2),IF(YEAR(TODAY())-F24&lt;18,5,3)),TRUE))</f>
        <v/>
      </c>
      <c r="L24" s="61"/>
      <c r="M24" s="62"/>
      <c r="N24" s="61"/>
      <c r="O24" s="63"/>
      <c r="P24" s="61"/>
      <c r="Q24" s="63"/>
      <c r="R24" s="64" t="str">
        <f>IF(OR(M24&lt;&gt;0,O24&lt;&gt;0,Q24&lt;&gt;0),MAX(IF(L24=$U$1,M24,0),IF(N24=$U$1,O24,0),IF(P24=$U$1,Q24,0)),"")</f>
        <v/>
      </c>
      <c r="S24" s="61"/>
      <c r="T24" s="63"/>
      <c r="U24" s="61"/>
      <c r="V24" s="63"/>
      <c r="W24" s="61"/>
      <c r="X24" s="63"/>
      <c r="Y24" s="64" t="str">
        <f>IF(OR(T24&lt;&gt;0,V24&lt;&gt;0,X24&lt;&gt;0),MAX(IF(S24=$U$1,T24,0),IF(U24=$U$1,V24,0),IF(W24=$U$1,X24,0)),"")</f>
        <v/>
      </c>
      <c r="Z24" s="65"/>
      <c r="AA24" s="66"/>
      <c r="AB24" s="65"/>
      <c r="AC24" s="66"/>
      <c r="AD24" s="65"/>
      <c r="AE24" s="66"/>
      <c r="AF24" s="64"/>
      <c r="AG24" s="52" t="str">
        <f>IF(OR(R24="",Y24=""),"",IF(BD24,"DSQ",IF(AND(RIGHT(I24,2)="SL",R24&lt;&gt;0,Y24&lt;&gt;0),IF(R24="",0,R24)+(IF(Y24="",0,Y24)),IF(AND(RIGHT(I24,2)="PU",R24&lt;&gt;0),R24,IF(AND(RIGHT(I24,1)="D",Y24&lt;&gt;0),Y24,0)))))</f>
        <v/>
      </c>
      <c r="AH24" s="67"/>
      <c r="AI24" s="52" t="str">
        <f>IF(G24="","",IF(AND(G24&gt;39,G24&lt;45),AG24*1.025,IF(AND(G24&gt;44,G24&lt;50),AG24*1.05,IF(AND(G24&gt;49,G24&lt;55),AG24*1.075,IF(AND(G24&gt;54,G24&lt;60),AG24*1.1,IF(AND(G24&gt;59,G24&lt;70),AG24*1.125,IF(AND(G24&gt;69,G24&lt;150),AG24*1.15,AG24*1)))))))</f>
        <v/>
      </c>
      <c r="AJ24" s="68" t="str">
        <f>IF(AND(AG24&lt;&gt;"",ISNUMBER(AG24)),AP24*AG24,"")</f>
        <v/>
      </c>
      <c r="AK24" s="52">
        <f>IF(AND(LEFT(I24,1)="M",RIGHT(I24,2)="SL"),95,IF(AND(LEFT(I24,1)="F",RIGHT(I24,2)="SL"),60,IF(AND(LEFT(I24,1)="M",RIGHT(I24,2)="PU"),90,IF(AND(LEFT(I24,1)="F",(RIGHT(I24,2)="PU")),55,IF(AND(LEFT(I24,1)="M",RIGHT(I24,1)="D"),100,IF(AND(LEFT(I24,1)="F",(RIGHT(I24,1)="D")),65,0))))))</f>
        <v>0</v>
      </c>
      <c r="AL24" s="52">
        <f>MAX(J24-AK24,0)</f>
        <v>0</v>
      </c>
      <c r="AM24" s="69">
        <f>AL24*0.05</f>
        <v>0</v>
      </c>
      <c r="AN24" s="78" t="str">
        <f>IF(AJ24="","",AJ24+AM24)</f>
        <v/>
      </c>
      <c r="AO24" s="80"/>
      <c r="AP24" s="68">
        <f>IF(AND(RIGHT(I24,2)="SL")*AND(LEFT(I24,1)="M"),100/(AT-BT*POWER(E,-CT*J24)),IF(AND(RIGHT(I24,2)="SL")*AND(LEFT(I24,1)="F"),100/(ATW-BTW*POWER(E,-CTW*J24)),IF(AND(RIGHT(I24,2)="PU")*AND(LEFT(I24,1)="M"),100/(AP-BP*POWER(E,-CP*J24)),IF(AND(RIGHT(I24,2)="PU")*AND(LEFT(I24,1)="F"),100/(APW-BPW*POWER(E,-CPW*J24)),IF(AND(RIGHT(I24,1)="D")*AND(LEFT(I24,1)="M"),100/(AD-BD*POWER(E,-CD*J24)),IF(AND(RIGHT(I24,1)="D")*AND(LEFT(I24,1)="F"),100/(ADW-BDW*POWER(E,-CDW*J24)),0))))))</f>
        <v>0</v>
      </c>
      <c r="AR24" s="9" t="b">
        <f t="shared" si="0"/>
        <v>0</v>
      </c>
      <c r="AS24" s="9" t="b">
        <f t="shared" si="1"/>
        <v>0</v>
      </c>
      <c r="AT24" s="9" t="b">
        <f t="shared" si="2"/>
        <v>0</v>
      </c>
      <c r="AU24" s="9" t="b">
        <f t="shared" si="3"/>
        <v>0</v>
      </c>
      <c r="AV24" s="9" t="b">
        <f t="shared" si="4"/>
        <v>0</v>
      </c>
      <c r="AW24" s="9" t="b">
        <f t="shared" si="5"/>
        <v>0</v>
      </c>
      <c r="AX24" s="9" t="b">
        <f t="shared" si="6"/>
        <v>0</v>
      </c>
      <c r="AY24" s="9" t="b">
        <f t="shared" si="7"/>
        <v>0</v>
      </c>
      <c r="AZ24" s="9" t="b">
        <f t="shared" si="8"/>
        <v>0</v>
      </c>
      <c r="BA24" s="8" t="b">
        <f t="shared" si="9"/>
        <v>0</v>
      </c>
      <c r="BB24" s="8" t="b">
        <f t="shared" si="10"/>
        <v>0</v>
      </c>
      <c r="BC24" s="8" t="b">
        <f t="shared" si="11"/>
        <v>0</v>
      </c>
      <c r="BD24" s="8" t="b">
        <f t="shared" si="12"/>
        <v>0</v>
      </c>
    </row>
    <row r="25" spans="1:56" ht="15" customHeight="1" x14ac:dyDescent="0.3">
      <c r="A25" s="56"/>
      <c r="B25" s="56"/>
      <c r="C25" s="57"/>
      <c r="D25" s="57"/>
      <c r="E25" s="57"/>
      <c r="F25" s="58"/>
      <c r="G25" s="39" t="str">
        <f>IF(F25="","",YEAR(DAT)-F25)</f>
        <v/>
      </c>
      <c r="H25" s="40" t="str">
        <f>IF(G25="","",IF(G25&lt;18,"Sub-Junior",IF(G25&lt;23,"Junior",IF(AND(G25&gt;39,G25&lt;45),"Master M1",IF(AND(G25&gt;44,G25&lt;50),"Master M2",IF(AND(G25&gt;49,G25&lt;55),"Master M3",IF(AND(G25&gt;54,G25&lt;60),"Master M4",IF(AND(G25&gt;59,G25&lt;70),"Master M5",IF(G25&gt;69,"Master M7","Open")))))))))</f>
        <v/>
      </c>
      <c r="I25" s="59"/>
      <c r="J25" s="59"/>
      <c r="K25" s="60" t="str">
        <f ca="1">IF(J25="","",VLOOKUP(J25,WeightClasses!$A$2:$E$17,IF(LEFT(I25,1)="F",IF(YEAR(TODAY())-F25&lt;18,4,2),IF(YEAR(TODAY())-F25&lt;18,5,3)),TRUE))</f>
        <v/>
      </c>
      <c r="L25" s="61"/>
      <c r="M25" s="62"/>
      <c r="N25" s="61"/>
      <c r="O25" s="63"/>
      <c r="P25" s="61"/>
      <c r="Q25" s="63"/>
      <c r="R25" s="64" t="str">
        <f>IF(OR(M25&lt;&gt;0,O25&lt;&gt;0,Q25&lt;&gt;0),MAX(IF(L25=$U$1,M25,0),IF(N25=$U$1,O25,0),IF(P25=$U$1,Q25,0)),"")</f>
        <v/>
      </c>
      <c r="S25" s="61"/>
      <c r="T25" s="63"/>
      <c r="U25" s="61"/>
      <c r="V25" s="63"/>
      <c r="W25" s="61"/>
      <c r="X25" s="63"/>
      <c r="Y25" s="64" t="str">
        <f>IF(OR(T25&lt;&gt;0,V25&lt;&gt;0,X25&lt;&gt;0),MAX(IF(S25=$U$1,T25,0),IF(U25=$U$1,V25,0),IF(W25=$U$1,X25,0)),"")</f>
        <v/>
      </c>
      <c r="Z25" s="65"/>
      <c r="AA25" s="66"/>
      <c r="AB25" s="65"/>
      <c r="AC25" s="66"/>
      <c r="AD25" s="65"/>
      <c r="AE25" s="66"/>
      <c r="AF25" s="64"/>
      <c r="AG25" s="52" t="str">
        <f>IF(OR(R25="",Y25=""),"",IF(BD25,"DSQ",IF(AND(RIGHT(I25,2)="SL",R25&lt;&gt;0,Y25&lt;&gt;0),IF(R25="",0,R25)+(IF(Y25="",0,Y25)),IF(AND(RIGHT(I25,2)="PU",R25&lt;&gt;0),R25,IF(AND(RIGHT(I25,1)="D",Y25&lt;&gt;0),Y25,0)))))</f>
        <v/>
      </c>
      <c r="AH25" s="67"/>
      <c r="AI25" s="52" t="str">
        <f>IF(G25="","",IF(AND(G25&gt;39,G25&lt;45),AG25*1.025,IF(AND(G25&gt;44,G25&lt;50),AG25*1.05,IF(AND(G25&gt;49,G25&lt;55),AG25*1.075,IF(AND(G25&gt;54,G25&lt;60),AG25*1.1,IF(AND(G25&gt;59,G25&lt;70),AG25*1.125,IF(AND(G25&gt;69,G25&lt;150),AG25*1.15,AG25*1)))))))</f>
        <v/>
      </c>
      <c r="AJ25" s="68" t="str">
        <f>IF(AND(AG25&lt;&gt;"",ISNUMBER(AG25)),AP25*AG25,"")</f>
        <v/>
      </c>
      <c r="AK25" s="52">
        <f>IF(AND(LEFT(I25,1)="M",RIGHT(I25,2)="SL"),95,IF(AND(LEFT(I25,1)="F",RIGHT(I25,2)="SL"),60,IF(AND(LEFT(I25,1)="M",RIGHT(I25,2)="PU"),90,IF(AND(LEFT(I25,1)="F",(RIGHT(I25,2)="PU")),55,IF(AND(LEFT(I25,1)="M",RIGHT(I25,1)="D"),100,IF(AND(LEFT(I25,1)="F",(RIGHT(I25,1)="D")),65,0))))))</f>
        <v>0</v>
      </c>
      <c r="AL25" s="52">
        <f>MAX(J25-AK25,0)</f>
        <v>0</v>
      </c>
      <c r="AM25" s="69">
        <f>AL25*0.05</f>
        <v>0</v>
      </c>
      <c r="AN25" s="78" t="str">
        <f>IF(AJ25="","",AJ25+AM25)</f>
        <v/>
      </c>
      <c r="AO25" s="80"/>
      <c r="AP25" s="68">
        <f>IF(AND(RIGHT(I25,2)="SL")*AND(LEFT(I25,1)="M"),100/(AT-BT*POWER(E,-CT*J25)),IF(AND(RIGHT(I25,2)="SL")*AND(LEFT(I25,1)="F"),100/(ATW-BTW*POWER(E,-CTW*J25)),IF(AND(RIGHT(I25,2)="PU")*AND(LEFT(I25,1)="M"),100/(AP-BP*POWER(E,-CP*J25)),IF(AND(RIGHT(I25,2)="PU")*AND(LEFT(I25,1)="F"),100/(APW-BPW*POWER(E,-CPW*J25)),IF(AND(RIGHT(I25,1)="D")*AND(LEFT(I25,1)="M"),100/(AD-BD*POWER(E,-CD*J25)),IF(AND(RIGHT(I25,1)="D")*AND(LEFT(I25,1)="F"),100/(ADW-BDW*POWER(E,-CDW*J25)),0))))))</f>
        <v>0</v>
      </c>
      <c r="AR25" s="9" t="b">
        <f t="shared" si="0"/>
        <v>0</v>
      </c>
      <c r="AS25" s="9" t="b">
        <f t="shared" si="1"/>
        <v>0</v>
      </c>
      <c r="AT25" s="9" t="b">
        <f t="shared" si="2"/>
        <v>0</v>
      </c>
      <c r="AU25" s="9" t="b">
        <f t="shared" si="3"/>
        <v>0</v>
      </c>
      <c r="AV25" s="9" t="b">
        <f t="shared" si="4"/>
        <v>0</v>
      </c>
      <c r="AW25" s="9" t="b">
        <f t="shared" si="5"/>
        <v>0</v>
      </c>
      <c r="AX25" s="9" t="b">
        <f t="shared" si="6"/>
        <v>0</v>
      </c>
      <c r="AY25" s="9" t="b">
        <f t="shared" si="7"/>
        <v>0</v>
      </c>
      <c r="AZ25" s="9" t="b">
        <f t="shared" si="8"/>
        <v>0</v>
      </c>
      <c r="BA25" s="8" t="b">
        <f t="shared" si="9"/>
        <v>0</v>
      </c>
      <c r="BB25" s="8" t="b">
        <f t="shared" si="10"/>
        <v>0</v>
      </c>
      <c r="BC25" s="8" t="b">
        <f t="shared" si="11"/>
        <v>0</v>
      </c>
      <c r="BD25" s="8" t="b">
        <f t="shared" si="12"/>
        <v>0</v>
      </c>
    </row>
    <row r="26" spans="1:56" ht="15" customHeight="1" x14ac:dyDescent="0.3">
      <c r="A26" s="56"/>
      <c r="B26" s="56"/>
      <c r="C26" s="57"/>
      <c r="D26" s="57"/>
      <c r="E26" s="57"/>
      <c r="F26" s="58"/>
      <c r="G26" s="39" t="str">
        <f>IF(F26="","",YEAR(DAT)-F26)</f>
        <v/>
      </c>
      <c r="H26" s="40" t="str">
        <f>IF(G26="","",IF(G26&lt;18,"Sub-Junior",IF(G26&lt;23,"Junior",IF(AND(G26&gt;39,G26&lt;45),"Master M1",IF(AND(G26&gt;44,G26&lt;50),"Master M2",IF(AND(G26&gt;49,G26&lt;55),"Master M3",IF(AND(G26&gt;54,G26&lt;60),"Master M4",IF(AND(G26&gt;59,G26&lt;70),"Master M5",IF(G26&gt;69,"Master M7","Open")))))))))</f>
        <v/>
      </c>
      <c r="I26" s="59"/>
      <c r="J26" s="59"/>
      <c r="K26" s="60" t="str">
        <f ca="1">IF(J26="","",VLOOKUP(J26,WeightClasses!$A$2:$E$17,IF(LEFT(I26,1)="F",IF(YEAR(TODAY())-F26&lt;18,4,2),IF(YEAR(TODAY())-F26&lt;18,5,3)),TRUE))</f>
        <v/>
      </c>
      <c r="L26" s="61"/>
      <c r="M26" s="62"/>
      <c r="N26" s="61"/>
      <c r="O26" s="63"/>
      <c r="P26" s="61"/>
      <c r="Q26" s="63"/>
      <c r="R26" s="64" t="str">
        <f>IF(OR(M26&lt;&gt;0,O26&lt;&gt;0,Q26&lt;&gt;0),MAX(IF(L26=$U$1,M26,0),IF(N26=$U$1,O26,0),IF(P26=$U$1,Q26,0)),"")</f>
        <v/>
      </c>
      <c r="S26" s="61"/>
      <c r="T26" s="63"/>
      <c r="U26" s="61"/>
      <c r="V26" s="63"/>
      <c r="W26" s="61"/>
      <c r="X26" s="63"/>
      <c r="Y26" s="64" t="str">
        <f>IF(OR(T26&lt;&gt;0,V26&lt;&gt;0,X26&lt;&gt;0),MAX(IF(S26=$U$1,T26,0),IF(U26=$U$1,V26,0),IF(W26=$U$1,X26,0)),"")</f>
        <v/>
      </c>
      <c r="Z26" s="65"/>
      <c r="AA26" s="66"/>
      <c r="AB26" s="65"/>
      <c r="AC26" s="66"/>
      <c r="AD26" s="65"/>
      <c r="AE26" s="66"/>
      <c r="AF26" s="64"/>
      <c r="AG26" s="52" t="str">
        <f>IF(OR(R26="",Y26=""),"",IF(BD26,"DSQ",IF(AND(RIGHT(I26,2)="SL",R26&lt;&gt;0,Y26&lt;&gt;0),IF(R26="",0,R26)+(IF(Y26="",0,Y26)),IF(AND(RIGHT(I26,2)="PU",R26&lt;&gt;0),R26,IF(AND(RIGHT(I26,1)="D",Y26&lt;&gt;0),Y26,0)))))</f>
        <v/>
      </c>
      <c r="AH26" s="67"/>
      <c r="AI26" s="52" t="str">
        <f>IF(G26="","",IF(AND(G26&gt;39,G26&lt;45),AG26*1.025,IF(AND(G26&gt;44,G26&lt;50),AG26*1.05,IF(AND(G26&gt;49,G26&lt;55),AG26*1.075,IF(AND(G26&gt;54,G26&lt;60),AG26*1.1,IF(AND(G26&gt;59,G26&lt;70),AG26*1.125,IF(AND(G26&gt;69,G26&lt;150),AG26*1.15,AG26*1)))))))</f>
        <v/>
      </c>
      <c r="AJ26" s="68" t="str">
        <f>IF(AND(AG26&lt;&gt;"",ISNUMBER(AG26)),AP26*AG26,"")</f>
        <v/>
      </c>
      <c r="AK26" s="52">
        <f>IF(AND(LEFT(I26,1)="M",RIGHT(I26,2)="SL"),95,IF(AND(LEFT(I26,1)="F",RIGHT(I26,2)="SL"),60,IF(AND(LEFT(I26,1)="M",RIGHT(I26,2)="PU"),90,IF(AND(LEFT(I26,1)="F",(RIGHT(I26,2)="PU")),55,IF(AND(LEFT(I26,1)="M",RIGHT(I26,1)="D"),100,IF(AND(LEFT(I26,1)="F",(RIGHT(I26,1)="D")),65,0))))))</f>
        <v>0</v>
      </c>
      <c r="AL26" s="52">
        <f>MAX(J26-AK26,0)</f>
        <v>0</v>
      </c>
      <c r="AM26" s="69">
        <f>AL26*0.05</f>
        <v>0</v>
      </c>
      <c r="AN26" s="78" t="str">
        <f>IF(AJ26="","",AJ26+AM26)</f>
        <v/>
      </c>
      <c r="AO26" s="80"/>
      <c r="AP26" s="68">
        <f>IF(AND(RIGHT(I26,2)="SL")*AND(LEFT(I26,1)="M"),100/(AT-BT*POWER(E,-CT*J26)),IF(AND(RIGHT(I26,2)="SL")*AND(LEFT(I26,1)="F"),100/(ATW-BTW*POWER(E,-CTW*J26)),IF(AND(RIGHT(I26,2)="PU")*AND(LEFT(I26,1)="M"),100/(AP-BP*POWER(E,-CP*J26)),IF(AND(RIGHT(I26,2)="PU")*AND(LEFT(I26,1)="F"),100/(APW-BPW*POWER(E,-CPW*J26)),IF(AND(RIGHT(I26,1)="D")*AND(LEFT(I26,1)="M"),100/(AD-BD*POWER(E,-CD*J26)),IF(AND(RIGHT(I26,1)="D")*AND(LEFT(I26,1)="F"),100/(ADW-BDW*POWER(E,-CDW*J26)),0))))))</f>
        <v>0</v>
      </c>
      <c r="AR26" s="9" t="b">
        <f t="shared" si="0"/>
        <v>0</v>
      </c>
      <c r="AS26" s="9" t="b">
        <f t="shared" si="1"/>
        <v>0</v>
      </c>
      <c r="AT26" s="9" t="b">
        <f t="shared" si="2"/>
        <v>0</v>
      </c>
      <c r="AU26" s="9" t="b">
        <f t="shared" si="3"/>
        <v>0</v>
      </c>
      <c r="AV26" s="9" t="b">
        <f t="shared" si="4"/>
        <v>0</v>
      </c>
      <c r="AW26" s="9" t="b">
        <f t="shared" si="5"/>
        <v>0</v>
      </c>
      <c r="AX26" s="9" t="b">
        <f t="shared" si="6"/>
        <v>0</v>
      </c>
      <c r="AY26" s="9" t="b">
        <f t="shared" si="7"/>
        <v>0</v>
      </c>
      <c r="AZ26" s="9" t="b">
        <f t="shared" si="8"/>
        <v>0</v>
      </c>
      <c r="BA26" s="8" t="b">
        <f t="shared" si="9"/>
        <v>0</v>
      </c>
      <c r="BB26" s="8" t="b">
        <f t="shared" si="10"/>
        <v>0</v>
      </c>
      <c r="BC26" s="8" t="b">
        <f t="shared" si="11"/>
        <v>0</v>
      </c>
      <c r="BD26" s="8" t="b">
        <f t="shared" si="12"/>
        <v>0</v>
      </c>
    </row>
    <row r="27" spans="1:56" ht="15" customHeight="1" x14ac:dyDescent="0.3">
      <c r="A27" s="56"/>
      <c r="B27" s="56"/>
      <c r="C27" s="57"/>
      <c r="D27" s="57"/>
      <c r="E27" s="57"/>
      <c r="F27" s="58"/>
      <c r="G27" s="39" t="str">
        <f>IF(F27="","",YEAR(DAT)-F27)</f>
        <v/>
      </c>
      <c r="H27" s="40" t="str">
        <f>IF(G27="","",IF(G27&lt;18,"Sub-Junior",IF(G27&lt;23,"Junior",IF(AND(G27&gt;39,G27&lt;45),"Master M1",IF(AND(G27&gt;44,G27&lt;50),"Master M2",IF(AND(G27&gt;49,G27&lt;55),"Master M3",IF(AND(G27&gt;54,G27&lt;60),"Master M4",IF(AND(G27&gt;59,G27&lt;70),"Master M5",IF(G27&gt;69,"Master M7","Open")))))))))</f>
        <v/>
      </c>
      <c r="I27" s="59"/>
      <c r="J27" s="59"/>
      <c r="K27" s="60" t="str">
        <f ca="1">IF(J27="","",VLOOKUP(J27,WeightClasses!$A$2:$E$17,IF(LEFT(I27,1)="F",IF(YEAR(TODAY())-F27&lt;18,4,2),IF(YEAR(TODAY())-F27&lt;18,5,3)),TRUE))</f>
        <v/>
      </c>
      <c r="L27" s="61"/>
      <c r="M27" s="62"/>
      <c r="N27" s="61"/>
      <c r="O27" s="63"/>
      <c r="P27" s="61"/>
      <c r="Q27" s="63"/>
      <c r="R27" s="64" t="str">
        <f>IF(OR(M27&lt;&gt;0,O27&lt;&gt;0,Q27&lt;&gt;0),MAX(IF(L27=$U$1,M27,0),IF(N27=$U$1,O27,0),IF(P27=$U$1,Q27,0)),"")</f>
        <v/>
      </c>
      <c r="S27" s="61"/>
      <c r="T27" s="63"/>
      <c r="U27" s="61"/>
      <c r="V27" s="63"/>
      <c r="W27" s="61"/>
      <c r="X27" s="63"/>
      <c r="Y27" s="64" t="str">
        <f>IF(OR(T27&lt;&gt;0,V27&lt;&gt;0,X27&lt;&gt;0),MAX(IF(S27=$U$1,T27,0),IF(U27=$U$1,V27,0),IF(W27=$U$1,X27,0)),"")</f>
        <v/>
      </c>
      <c r="Z27" s="65"/>
      <c r="AA27" s="66"/>
      <c r="AB27" s="65"/>
      <c r="AC27" s="66"/>
      <c r="AD27" s="65"/>
      <c r="AE27" s="66"/>
      <c r="AF27" s="64"/>
      <c r="AG27" s="52" t="str">
        <f>IF(OR(R27="",Y27=""),"",IF(BD27,"DSQ",IF(AND(RIGHT(I27,2)="SL",R27&lt;&gt;0,Y27&lt;&gt;0),IF(R27="",0,R27)+(IF(Y27="",0,Y27)),IF(AND(RIGHT(I27,2)="PU",R27&lt;&gt;0),R27,IF(AND(RIGHT(I27,1)="D",Y27&lt;&gt;0),Y27,0)))))</f>
        <v/>
      </c>
      <c r="AH27" s="67"/>
      <c r="AI27" s="52" t="str">
        <f>IF(G27="","",IF(AND(G27&gt;39,G27&lt;45),AG27*1.025,IF(AND(G27&gt;44,G27&lt;50),AG27*1.05,IF(AND(G27&gt;49,G27&lt;55),AG27*1.075,IF(AND(G27&gt;54,G27&lt;60),AG27*1.1,IF(AND(G27&gt;59,G27&lt;70),AG27*1.125,IF(AND(G27&gt;69,G27&lt;150),AG27*1.15,AG27*1)))))))</f>
        <v/>
      </c>
      <c r="AJ27" s="68" t="str">
        <f>IF(AND(AG27&lt;&gt;"",ISNUMBER(AG27)),AP27*AG27,"")</f>
        <v/>
      </c>
      <c r="AK27" s="52">
        <f>IF(AND(LEFT(I27,1)="M",RIGHT(I27,2)="SL"),95,IF(AND(LEFT(I27,1)="F",RIGHT(I27,2)="SL"),60,IF(AND(LEFT(I27,1)="M",RIGHT(I27,2)="PU"),90,IF(AND(LEFT(I27,1)="F",(RIGHT(I27,2)="PU")),55,IF(AND(LEFT(I27,1)="M",RIGHT(I27,1)="D"),100,IF(AND(LEFT(I27,1)="F",(RIGHT(I27,1)="D")),65,0))))))</f>
        <v>0</v>
      </c>
      <c r="AL27" s="52">
        <f>MAX(J27-AK27,0)</f>
        <v>0</v>
      </c>
      <c r="AM27" s="69">
        <f>AL27*0.05</f>
        <v>0</v>
      </c>
      <c r="AN27" s="78" t="str">
        <f>IF(AJ27="","",AJ27+AM27)</f>
        <v/>
      </c>
      <c r="AO27" s="80"/>
      <c r="AP27" s="68">
        <f>IF(AND(RIGHT(I27,2)="SL")*AND(LEFT(I27,1)="M"),100/(AT-BT*POWER(E,-CT*J27)),IF(AND(RIGHT(I27,2)="SL")*AND(LEFT(I27,1)="F"),100/(ATW-BTW*POWER(E,-CTW*J27)),IF(AND(RIGHT(I27,2)="PU")*AND(LEFT(I27,1)="M"),100/(AP-BP*POWER(E,-CP*J27)),IF(AND(RIGHT(I27,2)="PU")*AND(LEFT(I27,1)="F"),100/(APW-BPW*POWER(E,-CPW*J27)),IF(AND(RIGHT(I27,1)="D")*AND(LEFT(I27,1)="M"),100/(AD-BD*POWER(E,-CD*J27)),IF(AND(RIGHT(I27,1)="D")*AND(LEFT(I27,1)="F"),100/(ADW-BDW*POWER(E,-CDW*J27)),0))))))</f>
        <v>0</v>
      </c>
      <c r="AR27" s="9" t="b">
        <f t="shared" si="0"/>
        <v>0</v>
      </c>
      <c r="AS27" s="9" t="b">
        <f t="shared" si="1"/>
        <v>0</v>
      </c>
      <c r="AT27" s="9" t="b">
        <f t="shared" si="2"/>
        <v>0</v>
      </c>
      <c r="AU27" s="9" t="b">
        <f t="shared" si="3"/>
        <v>0</v>
      </c>
      <c r="AV27" s="9" t="b">
        <f t="shared" si="4"/>
        <v>0</v>
      </c>
      <c r="AW27" s="9" t="b">
        <f t="shared" si="5"/>
        <v>0</v>
      </c>
      <c r="AX27" s="9" t="b">
        <f t="shared" si="6"/>
        <v>0</v>
      </c>
      <c r="AY27" s="9" t="b">
        <f t="shared" si="7"/>
        <v>0</v>
      </c>
      <c r="AZ27" s="9" t="b">
        <f t="shared" si="8"/>
        <v>0</v>
      </c>
      <c r="BA27" s="8" t="b">
        <f t="shared" si="9"/>
        <v>0</v>
      </c>
      <c r="BB27" s="8" t="b">
        <f t="shared" si="10"/>
        <v>0</v>
      </c>
      <c r="BC27" s="8" t="b">
        <f t="shared" si="11"/>
        <v>0</v>
      </c>
      <c r="BD27" s="8" t="b">
        <f t="shared" si="12"/>
        <v>0</v>
      </c>
    </row>
    <row r="28" spans="1:56" ht="15" customHeight="1" x14ac:dyDescent="0.3">
      <c r="A28" s="56"/>
      <c r="B28" s="56"/>
      <c r="C28" s="57"/>
      <c r="D28" s="57"/>
      <c r="E28" s="57"/>
      <c r="F28" s="58"/>
      <c r="G28" s="39" t="str">
        <f>IF(F28="","",YEAR(DAT)-F28)</f>
        <v/>
      </c>
      <c r="H28" s="40" t="str">
        <f>IF(G28="","",IF(G28&lt;18,"Sub-Junior",IF(G28&lt;23,"Junior",IF(AND(G28&gt;39,G28&lt;45),"Master M1",IF(AND(G28&gt;44,G28&lt;50),"Master M2",IF(AND(G28&gt;49,G28&lt;55),"Master M3",IF(AND(G28&gt;54,G28&lt;60),"Master M4",IF(AND(G28&gt;59,G28&lt;70),"Master M5",IF(G28&gt;69,"Master M7","Open")))))))))</f>
        <v/>
      </c>
      <c r="I28" s="59"/>
      <c r="J28" s="59"/>
      <c r="K28" s="60" t="str">
        <f ca="1">IF(J28="","",VLOOKUP(J28,WeightClasses!$A$2:$E$17,IF(LEFT(I28,1)="F",IF(YEAR(TODAY())-F28&lt;18,4,2),IF(YEAR(TODAY())-F28&lt;18,5,3)),TRUE))</f>
        <v/>
      </c>
      <c r="L28" s="61"/>
      <c r="M28" s="62"/>
      <c r="N28" s="61"/>
      <c r="O28" s="63"/>
      <c r="P28" s="61"/>
      <c r="Q28" s="63"/>
      <c r="R28" s="64" t="str">
        <f>IF(OR(M28&lt;&gt;0,O28&lt;&gt;0,Q28&lt;&gt;0),MAX(IF(L28=$U$1,M28,0),IF(N28=$U$1,O28,0),IF(P28=$U$1,Q28,0)),"")</f>
        <v/>
      </c>
      <c r="S28" s="61"/>
      <c r="T28" s="63"/>
      <c r="U28" s="61"/>
      <c r="V28" s="63"/>
      <c r="W28" s="61"/>
      <c r="X28" s="63"/>
      <c r="Y28" s="64" t="str">
        <f>IF(OR(T28&lt;&gt;0,V28&lt;&gt;0,X28&lt;&gt;0),MAX(IF(S28=$U$1,T28,0),IF(U28=$U$1,V28,0),IF(W28=$U$1,X28,0)),"")</f>
        <v/>
      </c>
      <c r="Z28" s="65"/>
      <c r="AA28" s="66"/>
      <c r="AB28" s="65"/>
      <c r="AC28" s="66"/>
      <c r="AD28" s="65"/>
      <c r="AE28" s="66"/>
      <c r="AF28" s="64"/>
      <c r="AG28" s="52" t="str">
        <f>IF(OR(R28="",Y28=""),"",IF(BD28,"DSQ",IF(AND(RIGHT(I28,2)="SL",R28&lt;&gt;0,Y28&lt;&gt;0),IF(R28="",0,R28)+(IF(Y28="",0,Y28)),IF(AND(RIGHT(I28,2)="PU",R28&lt;&gt;0),R28,IF(AND(RIGHT(I28,1)="D",Y28&lt;&gt;0),Y28,0)))))</f>
        <v/>
      </c>
      <c r="AH28" s="67"/>
      <c r="AI28" s="52" t="str">
        <f>IF(G28="","",IF(AND(G28&gt;39,G28&lt;45),AG28*1.025,IF(AND(G28&gt;44,G28&lt;50),AG28*1.05,IF(AND(G28&gt;49,G28&lt;55),AG28*1.075,IF(AND(G28&gt;54,G28&lt;60),AG28*1.1,IF(AND(G28&gt;59,G28&lt;70),AG28*1.125,IF(AND(G28&gt;69,G28&lt;150),AG28*1.15,AG28*1)))))))</f>
        <v/>
      </c>
      <c r="AJ28" s="68" t="str">
        <f>IF(AND(AG28&lt;&gt;"",ISNUMBER(AG28)),AP28*AG28,"")</f>
        <v/>
      </c>
      <c r="AK28" s="52">
        <f>IF(AND(LEFT(I28,1)="M",RIGHT(I28,2)="SL"),95,IF(AND(LEFT(I28,1)="F",RIGHT(I28,2)="SL"),60,IF(AND(LEFT(I28,1)="M",RIGHT(I28,2)="PU"),90,IF(AND(LEFT(I28,1)="F",(RIGHT(I28,2)="PU")),55,IF(AND(LEFT(I28,1)="M",RIGHT(I28,1)="D"),100,IF(AND(LEFT(I28,1)="F",(RIGHT(I28,1)="D")),65,0))))))</f>
        <v>0</v>
      </c>
      <c r="AL28" s="52">
        <f>MAX(J28-AK28,0)</f>
        <v>0</v>
      </c>
      <c r="AM28" s="69">
        <f>AL28*0.05</f>
        <v>0</v>
      </c>
      <c r="AN28" s="78" t="str">
        <f>IF(AJ28="","",AJ28+AM28)</f>
        <v/>
      </c>
      <c r="AO28" s="80"/>
      <c r="AP28" s="68">
        <f>IF(AND(RIGHT(I28,2)="SL")*AND(LEFT(I28,1)="M"),100/(AT-BT*POWER(E,-CT*J28)),IF(AND(RIGHT(I28,2)="SL")*AND(LEFT(I28,1)="F"),100/(ATW-BTW*POWER(E,-CTW*J28)),IF(AND(RIGHT(I28,2)="PU")*AND(LEFT(I28,1)="M"),100/(AP-BP*POWER(E,-CP*J28)),IF(AND(RIGHT(I28,2)="PU")*AND(LEFT(I28,1)="F"),100/(APW-BPW*POWER(E,-CPW*J28)),IF(AND(RIGHT(I28,1)="D")*AND(LEFT(I28,1)="M"),100/(AD-BD*POWER(E,-CD*J28)),IF(AND(RIGHT(I28,1)="D")*AND(LEFT(I28,1)="F"),100/(ADW-BDW*POWER(E,-CDW*J28)),0))))))</f>
        <v>0</v>
      </c>
      <c r="AR28" s="9" t="b">
        <f t="shared" si="0"/>
        <v>0</v>
      </c>
      <c r="AS28" s="9" t="b">
        <f t="shared" si="1"/>
        <v>0</v>
      </c>
      <c r="AT28" s="9" t="b">
        <f t="shared" si="2"/>
        <v>0</v>
      </c>
      <c r="AU28" s="9" t="b">
        <f t="shared" si="3"/>
        <v>0</v>
      </c>
      <c r="AV28" s="9" t="b">
        <f t="shared" si="4"/>
        <v>0</v>
      </c>
      <c r="AW28" s="9" t="b">
        <f t="shared" si="5"/>
        <v>0</v>
      </c>
      <c r="AX28" s="9" t="b">
        <f t="shared" si="6"/>
        <v>0</v>
      </c>
      <c r="AY28" s="9" t="b">
        <f t="shared" si="7"/>
        <v>0</v>
      </c>
      <c r="AZ28" s="9" t="b">
        <f t="shared" si="8"/>
        <v>0</v>
      </c>
      <c r="BA28" s="8" t="b">
        <f t="shared" si="9"/>
        <v>0</v>
      </c>
      <c r="BB28" s="8" t="b">
        <f t="shared" si="10"/>
        <v>0</v>
      </c>
      <c r="BC28" s="8" t="b">
        <f t="shared" si="11"/>
        <v>0</v>
      </c>
      <c r="BD28" s="8" t="b">
        <f t="shared" si="12"/>
        <v>0</v>
      </c>
    </row>
    <row r="29" spans="1:56" ht="15" customHeight="1" x14ac:dyDescent="0.3">
      <c r="A29" s="56"/>
      <c r="B29" s="56"/>
      <c r="C29" s="57"/>
      <c r="D29" s="57"/>
      <c r="E29" s="57"/>
      <c r="F29" s="58"/>
      <c r="G29" s="39" t="str">
        <f>IF(F29="","",YEAR(DAT)-F29)</f>
        <v/>
      </c>
      <c r="H29" s="40" t="str">
        <f>IF(G29="","",IF(G29&lt;18,"Sub-Junior",IF(G29&lt;23,"Junior",IF(AND(G29&gt;39,G29&lt;45),"Master M1",IF(AND(G29&gt;44,G29&lt;50),"Master M2",IF(AND(G29&gt;49,G29&lt;55),"Master M3",IF(AND(G29&gt;54,G29&lt;60),"Master M4",IF(AND(G29&gt;59,G29&lt;70),"Master M5",IF(G29&gt;69,"Master M7","Open")))))))))</f>
        <v/>
      </c>
      <c r="I29" s="59"/>
      <c r="J29" s="59"/>
      <c r="K29" s="60" t="str">
        <f ca="1">IF(J29="","",VLOOKUP(J29,WeightClasses!$A$2:$E$17,IF(LEFT(I29,1)="F",IF(YEAR(TODAY())-F29&lt;18,4,2),IF(YEAR(TODAY())-F29&lt;18,5,3)),TRUE))</f>
        <v/>
      </c>
      <c r="L29" s="61"/>
      <c r="M29" s="62"/>
      <c r="N29" s="61"/>
      <c r="O29" s="63"/>
      <c r="P29" s="61"/>
      <c r="Q29" s="63"/>
      <c r="R29" s="64" t="str">
        <f>IF(OR(M29&lt;&gt;0,O29&lt;&gt;0,Q29&lt;&gt;0),MAX(IF(L29=$U$1,M29,0),IF(N29=$U$1,O29,0),IF(P29=$U$1,Q29,0)),"")</f>
        <v/>
      </c>
      <c r="S29" s="61"/>
      <c r="T29" s="63"/>
      <c r="U29" s="61"/>
      <c r="V29" s="63"/>
      <c r="W29" s="61"/>
      <c r="X29" s="63"/>
      <c r="Y29" s="64" t="str">
        <f>IF(OR(T29&lt;&gt;0,V29&lt;&gt;0,X29&lt;&gt;0),MAX(IF(S29=$U$1,T29,0),IF(U29=$U$1,V29,0),IF(W29=$U$1,X29,0)),"")</f>
        <v/>
      </c>
      <c r="Z29" s="65"/>
      <c r="AA29" s="66"/>
      <c r="AB29" s="65"/>
      <c r="AC29" s="66"/>
      <c r="AD29" s="65"/>
      <c r="AE29" s="66"/>
      <c r="AF29" s="64"/>
      <c r="AG29" s="52" t="str">
        <f>IF(OR(R29="",Y29=""),"",IF(BD29,"DSQ",IF(AND(RIGHT(I29,2)="SL",R29&lt;&gt;0,Y29&lt;&gt;0),IF(R29="",0,R29)+(IF(Y29="",0,Y29)),IF(AND(RIGHT(I29,2)="PU",R29&lt;&gt;0),R29,IF(AND(RIGHT(I29,1)="D",Y29&lt;&gt;0),Y29,0)))))</f>
        <v/>
      </c>
      <c r="AH29" s="67"/>
      <c r="AI29" s="52" t="str">
        <f>IF(G29="","",IF(AND(G29&gt;39,G29&lt;45),AG29*1.025,IF(AND(G29&gt;44,G29&lt;50),AG29*1.05,IF(AND(G29&gt;49,G29&lt;55),AG29*1.075,IF(AND(G29&gt;54,G29&lt;60),AG29*1.1,IF(AND(G29&gt;59,G29&lt;70),AG29*1.125,IF(AND(G29&gt;69,G29&lt;150),AG29*1.15,AG29*1)))))))</f>
        <v/>
      </c>
      <c r="AJ29" s="68" t="str">
        <f>IF(AND(AG29&lt;&gt;"",ISNUMBER(AG29)),AP29*AG29,"")</f>
        <v/>
      </c>
      <c r="AK29" s="52">
        <f>IF(AND(LEFT(I29,1)="M",RIGHT(I29,2)="SL"),95,IF(AND(LEFT(I29,1)="F",RIGHT(I29,2)="SL"),60,IF(AND(LEFT(I29,1)="M",RIGHT(I29,2)="PU"),90,IF(AND(LEFT(I29,1)="F",(RIGHT(I29,2)="PU")),55,IF(AND(LEFT(I29,1)="M",RIGHT(I29,1)="D"),100,IF(AND(LEFT(I29,1)="F",(RIGHT(I29,1)="D")),65,0))))))</f>
        <v>0</v>
      </c>
      <c r="AL29" s="52">
        <f>MAX(J29-AK29,0)</f>
        <v>0</v>
      </c>
      <c r="AM29" s="69">
        <f>AL29*0.05</f>
        <v>0</v>
      </c>
      <c r="AN29" s="78" t="str">
        <f>IF(AJ29="","",AJ29+AM29)</f>
        <v/>
      </c>
      <c r="AO29" s="80"/>
      <c r="AP29" s="68">
        <f>IF(AND(RIGHT(I29,2)="SL")*AND(LEFT(I29,1)="M"),100/(AT-BT*POWER(E,-CT*J29)),IF(AND(RIGHT(I29,2)="SL")*AND(LEFT(I29,1)="F"),100/(ATW-BTW*POWER(E,-CTW*J29)),IF(AND(RIGHT(I29,2)="PU")*AND(LEFT(I29,1)="M"),100/(AP-BP*POWER(E,-CP*J29)),IF(AND(RIGHT(I29,2)="PU")*AND(LEFT(I29,1)="F"),100/(APW-BPW*POWER(E,-CPW*J29)),IF(AND(RIGHT(I29,1)="D")*AND(LEFT(I29,1)="M"),100/(AD-BD*POWER(E,-CD*J29)),IF(AND(RIGHT(I29,1)="D")*AND(LEFT(I29,1)="F"),100/(ADW-BDW*POWER(E,-CDW*J29)),0))))))</f>
        <v>0</v>
      </c>
      <c r="AR29" s="9" t="b">
        <f t="shared" si="0"/>
        <v>0</v>
      </c>
      <c r="AS29" s="9" t="b">
        <f t="shared" si="1"/>
        <v>0</v>
      </c>
      <c r="AT29" s="9" t="b">
        <f t="shared" si="2"/>
        <v>0</v>
      </c>
      <c r="AU29" s="9" t="b">
        <f t="shared" si="3"/>
        <v>0</v>
      </c>
      <c r="AV29" s="9" t="b">
        <f t="shared" si="4"/>
        <v>0</v>
      </c>
      <c r="AW29" s="9" t="b">
        <f t="shared" si="5"/>
        <v>0</v>
      </c>
      <c r="AX29" s="9" t="b">
        <f t="shared" si="6"/>
        <v>0</v>
      </c>
      <c r="AY29" s="9" t="b">
        <f t="shared" si="7"/>
        <v>0</v>
      </c>
      <c r="AZ29" s="9" t="b">
        <f t="shared" si="8"/>
        <v>0</v>
      </c>
      <c r="BA29" s="8" t="b">
        <f t="shared" si="9"/>
        <v>0</v>
      </c>
      <c r="BB29" s="8" t="b">
        <f t="shared" si="10"/>
        <v>0</v>
      </c>
      <c r="BC29" s="8" t="b">
        <f t="shared" si="11"/>
        <v>0</v>
      </c>
      <c r="BD29" s="8" t="b">
        <f t="shared" si="12"/>
        <v>0</v>
      </c>
    </row>
    <row r="30" spans="1:56" ht="15" customHeight="1" x14ac:dyDescent="0.3">
      <c r="A30" s="56"/>
      <c r="B30" s="56"/>
      <c r="C30" s="57"/>
      <c r="D30" s="57"/>
      <c r="E30" s="57"/>
      <c r="F30" s="58"/>
      <c r="G30" s="39" t="str">
        <f>IF(F30="","",YEAR(DAT)-F30)</f>
        <v/>
      </c>
      <c r="H30" s="40" t="str">
        <f>IF(G30="","",IF(G30&lt;18,"Sub-Junior",IF(G30&lt;23,"Junior",IF(AND(G30&gt;39,G30&lt;45),"Master M1",IF(AND(G30&gt;44,G30&lt;50),"Master M2",IF(AND(G30&gt;49,G30&lt;55),"Master M3",IF(AND(G30&gt;54,G30&lt;60),"Master M4",IF(AND(G30&gt;59,G30&lt;70),"Master M5",IF(G30&gt;69,"Master M7","Open")))))))))</f>
        <v/>
      </c>
      <c r="I30" s="59"/>
      <c r="J30" s="59"/>
      <c r="K30" s="60" t="str">
        <f ca="1">IF(J30="","",VLOOKUP(J30,WeightClasses!$A$2:$E$17,IF(LEFT(I30,1)="F",IF(YEAR(TODAY())-F30&lt;18,4,2),IF(YEAR(TODAY())-F30&lt;18,5,3)),TRUE))</f>
        <v/>
      </c>
      <c r="L30" s="61"/>
      <c r="M30" s="62"/>
      <c r="N30" s="61"/>
      <c r="O30" s="63"/>
      <c r="P30" s="61"/>
      <c r="Q30" s="63"/>
      <c r="R30" s="64" t="str">
        <f>IF(OR(M30&lt;&gt;0,O30&lt;&gt;0,Q30&lt;&gt;0),MAX(IF(L30=$U$1,M30,0),IF(N30=$U$1,O30,0),IF(P30=$U$1,Q30,0)),"")</f>
        <v/>
      </c>
      <c r="S30" s="61"/>
      <c r="T30" s="63"/>
      <c r="U30" s="61"/>
      <c r="V30" s="63"/>
      <c r="W30" s="61"/>
      <c r="X30" s="63"/>
      <c r="Y30" s="64" t="str">
        <f>IF(OR(T30&lt;&gt;0,V30&lt;&gt;0,X30&lt;&gt;0),MAX(IF(S30=$U$1,T30,0),IF(U30=$U$1,V30,0),IF(W30=$U$1,X30,0)),"")</f>
        <v/>
      </c>
      <c r="Z30" s="65"/>
      <c r="AA30" s="66"/>
      <c r="AB30" s="65"/>
      <c r="AC30" s="66"/>
      <c r="AD30" s="65"/>
      <c r="AE30" s="66"/>
      <c r="AF30" s="64"/>
      <c r="AG30" s="52" t="str">
        <f>IF(OR(R30="",Y30=""),"",IF(BD30,"DSQ",IF(AND(RIGHT(I30,2)="SL",R30&lt;&gt;0,Y30&lt;&gt;0),IF(R30="",0,R30)+(IF(Y30="",0,Y30)),IF(AND(RIGHT(I30,2)="PU",R30&lt;&gt;0),R30,IF(AND(RIGHT(I30,1)="D",Y30&lt;&gt;0),Y30,0)))))</f>
        <v/>
      </c>
      <c r="AH30" s="67"/>
      <c r="AI30" s="52" t="str">
        <f>IF(G30="","",IF(AND(G30&gt;39,G30&lt;45),AG30*1.025,IF(AND(G30&gt;44,G30&lt;50),AG30*1.05,IF(AND(G30&gt;49,G30&lt;55),AG30*1.075,IF(AND(G30&gt;54,G30&lt;60),AG30*1.1,IF(AND(G30&gt;59,G30&lt;70),AG30*1.125,IF(AND(G30&gt;69,G30&lt;150),AG30*1.15,AG30*1)))))))</f>
        <v/>
      </c>
      <c r="AJ30" s="68" t="str">
        <f>IF(AND(AG30&lt;&gt;"",ISNUMBER(AG30)),AP30*AG30,"")</f>
        <v/>
      </c>
      <c r="AK30" s="52">
        <f>IF(AND(LEFT(I30,1)="M",RIGHT(I30,2)="SL"),95,IF(AND(LEFT(I30,1)="F",RIGHT(I30,2)="SL"),60,IF(AND(LEFT(I30,1)="M",RIGHT(I30,2)="PU"),90,IF(AND(LEFT(I30,1)="F",(RIGHT(I30,2)="PU")),55,IF(AND(LEFT(I30,1)="M",RIGHT(I30,1)="D"),100,IF(AND(LEFT(I30,1)="F",(RIGHT(I30,1)="D")),65,0))))))</f>
        <v>0</v>
      </c>
      <c r="AL30" s="52">
        <f>MAX(J30-AK30,0)</f>
        <v>0</v>
      </c>
      <c r="AM30" s="69">
        <f>AL30*0.05</f>
        <v>0</v>
      </c>
      <c r="AN30" s="78" t="str">
        <f>IF(AJ30="","",AJ30+AM30)</f>
        <v/>
      </c>
      <c r="AO30" s="80"/>
      <c r="AP30" s="68">
        <f>IF(AND(RIGHT(I30,2)="SL")*AND(LEFT(I30,1)="M"),100/(AT-BT*POWER(E,-CT*J30)),IF(AND(RIGHT(I30,2)="SL")*AND(LEFT(I30,1)="F"),100/(ATW-BTW*POWER(E,-CTW*J30)),IF(AND(RIGHT(I30,2)="PU")*AND(LEFT(I30,1)="M"),100/(AP-BP*POWER(E,-CP*J30)),IF(AND(RIGHT(I30,2)="PU")*AND(LEFT(I30,1)="F"),100/(APW-BPW*POWER(E,-CPW*J30)),IF(AND(RIGHT(I30,1)="D")*AND(LEFT(I30,1)="M"),100/(AD-BD*POWER(E,-CD*J30)),IF(AND(RIGHT(I30,1)="D")*AND(LEFT(I30,1)="F"),100/(ADW-BDW*POWER(E,-CDW*J30)),0))))))</f>
        <v>0</v>
      </c>
      <c r="AR30" s="9" t="b">
        <f t="shared" si="0"/>
        <v>0</v>
      </c>
      <c r="AS30" s="9" t="b">
        <f t="shared" si="1"/>
        <v>0</v>
      </c>
      <c r="AT30" s="9" t="b">
        <f t="shared" si="2"/>
        <v>0</v>
      </c>
      <c r="AU30" s="9" t="b">
        <f t="shared" si="3"/>
        <v>0</v>
      </c>
      <c r="AV30" s="9" t="b">
        <f t="shared" si="4"/>
        <v>0</v>
      </c>
      <c r="AW30" s="9" t="b">
        <f t="shared" si="5"/>
        <v>0</v>
      </c>
      <c r="AX30" s="9" t="b">
        <f t="shared" si="6"/>
        <v>0</v>
      </c>
      <c r="AY30" s="9" t="b">
        <f t="shared" si="7"/>
        <v>0</v>
      </c>
      <c r="AZ30" s="9" t="b">
        <f t="shared" si="8"/>
        <v>0</v>
      </c>
      <c r="BA30" s="8" t="b">
        <f t="shared" si="9"/>
        <v>0</v>
      </c>
      <c r="BB30" s="8" t="b">
        <f t="shared" si="10"/>
        <v>0</v>
      </c>
      <c r="BC30" s="8" t="b">
        <f t="shared" si="11"/>
        <v>0</v>
      </c>
      <c r="BD30" s="8" t="b">
        <f t="shared" si="12"/>
        <v>0</v>
      </c>
    </row>
    <row r="31" spans="1:56" ht="15" customHeight="1" x14ac:dyDescent="0.3">
      <c r="A31" s="56"/>
      <c r="B31" s="56"/>
      <c r="C31" s="57"/>
      <c r="D31" s="57"/>
      <c r="E31" s="57"/>
      <c r="F31" s="58"/>
      <c r="G31" s="39" t="str">
        <f>IF(F31="","",YEAR(DAT)-F31)</f>
        <v/>
      </c>
      <c r="H31" s="40" t="str">
        <f>IF(G31="","",IF(G31&lt;18,"Sub-Junior",IF(G31&lt;23,"Junior",IF(AND(G31&gt;39,G31&lt;45),"Master M1",IF(AND(G31&gt;44,G31&lt;50),"Master M2",IF(AND(G31&gt;49,G31&lt;55),"Master M3",IF(AND(G31&gt;54,G31&lt;60),"Master M4",IF(AND(G31&gt;59,G31&lt;70),"Master M5",IF(G31&gt;69,"Master M7","Open")))))))))</f>
        <v/>
      </c>
      <c r="I31" s="59"/>
      <c r="J31" s="59"/>
      <c r="K31" s="60" t="str">
        <f ca="1">IF(J31="","",VLOOKUP(J31,WeightClasses!$A$2:$E$17,IF(LEFT(I31,1)="F",IF(YEAR(TODAY())-F31&lt;18,4,2),IF(YEAR(TODAY())-F31&lt;18,5,3)),TRUE))</f>
        <v/>
      </c>
      <c r="L31" s="61"/>
      <c r="M31" s="62"/>
      <c r="N31" s="61"/>
      <c r="O31" s="63"/>
      <c r="P31" s="61"/>
      <c r="Q31" s="63"/>
      <c r="R31" s="64" t="str">
        <f>IF(OR(M31&lt;&gt;0,O31&lt;&gt;0,Q31&lt;&gt;0),MAX(IF(L31=$U$1,M31,0),IF(N31=$U$1,O31,0),IF(P31=$U$1,Q31,0)),"")</f>
        <v/>
      </c>
      <c r="S31" s="61"/>
      <c r="T31" s="63"/>
      <c r="U31" s="61"/>
      <c r="V31" s="63"/>
      <c r="W31" s="61"/>
      <c r="X31" s="63"/>
      <c r="Y31" s="64" t="str">
        <f>IF(OR(T31&lt;&gt;0,V31&lt;&gt;0,X31&lt;&gt;0),MAX(IF(S31=$U$1,T31,0),IF(U31=$U$1,V31,0),IF(W31=$U$1,X31,0)),"")</f>
        <v/>
      </c>
      <c r="Z31" s="65"/>
      <c r="AA31" s="66"/>
      <c r="AB31" s="65"/>
      <c r="AC31" s="66"/>
      <c r="AD31" s="65"/>
      <c r="AE31" s="66"/>
      <c r="AF31" s="64"/>
      <c r="AG31" s="52" t="str">
        <f>IF(OR(R31="",Y31=""),"",IF(BD31,"DSQ",IF(AND(RIGHT(I31,2)="SL",R31&lt;&gt;0,Y31&lt;&gt;0),IF(R31="",0,R31)+(IF(Y31="",0,Y31)),IF(AND(RIGHT(I31,2)="PU",R31&lt;&gt;0),R31,IF(AND(RIGHT(I31,1)="D",Y31&lt;&gt;0),Y31,0)))))</f>
        <v/>
      </c>
      <c r="AH31" s="67"/>
      <c r="AI31" s="52" t="str">
        <f>IF(G31="","",IF(AND(G31&gt;39,G31&lt;45),AG31*1.025,IF(AND(G31&gt;44,G31&lt;50),AG31*1.05,IF(AND(G31&gt;49,G31&lt;55),AG31*1.075,IF(AND(G31&gt;54,G31&lt;60),AG31*1.1,IF(AND(G31&gt;59,G31&lt;70),AG31*1.125,IF(AND(G31&gt;69,G31&lt;150),AG31*1.15,AG31*1)))))))</f>
        <v/>
      </c>
      <c r="AJ31" s="68" t="str">
        <f>IF(AND(AG31&lt;&gt;"",ISNUMBER(AG31)),AP31*AG31,"")</f>
        <v/>
      </c>
      <c r="AK31" s="52">
        <f>IF(AND(LEFT(I31,1)="M",RIGHT(I31,2)="SL"),95,IF(AND(LEFT(I31,1)="F",RIGHT(I31,2)="SL"),60,IF(AND(LEFT(I31,1)="M",RIGHT(I31,2)="PU"),90,IF(AND(LEFT(I31,1)="F",(RIGHT(I31,2)="PU")),55,IF(AND(LEFT(I31,1)="M",RIGHT(I31,1)="D"),100,IF(AND(LEFT(I31,1)="F",(RIGHT(I31,1)="D")),65,0))))))</f>
        <v>0</v>
      </c>
      <c r="AL31" s="52">
        <f>MAX(J31-AK31,0)</f>
        <v>0</v>
      </c>
      <c r="AM31" s="69">
        <f>AL31*0.05</f>
        <v>0</v>
      </c>
      <c r="AN31" s="78" t="str">
        <f>IF(AJ31="","",AJ31+AM31)</f>
        <v/>
      </c>
      <c r="AO31" s="80"/>
      <c r="AP31" s="68">
        <f>IF(AND(RIGHT(I31,2)="SL")*AND(LEFT(I31,1)="M"),100/(AT-BT*POWER(E,-CT*J31)),IF(AND(RIGHT(I31,2)="SL")*AND(LEFT(I31,1)="F"),100/(ATW-BTW*POWER(E,-CTW*J31)),IF(AND(RIGHT(I31,2)="PU")*AND(LEFT(I31,1)="M"),100/(AP-BP*POWER(E,-CP*J31)),IF(AND(RIGHT(I31,2)="PU")*AND(LEFT(I31,1)="F"),100/(APW-BPW*POWER(E,-CPW*J31)),IF(AND(RIGHT(I31,1)="D")*AND(LEFT(I31,1)="M"),100/(AD-BD*POWER(E,-CD*J31)),IF(AND(RIGHT(I31,1)="D")*AND(LEFT(I31,1)="F"),100/(ADW-BDW*POWER(E,-CDW*J31)),0))))))</f>
        <v>0</v>
      </c>
      <c r="AR31" s="9" t="b">
        <f t="shared" si="0"/>
        <v>0</v>
      </c>
      <c r="AS31" s="9" t="b">
        <f t="shared" si="1"/>
        <v>0</v>
      </c>
      <c r="AT31" s="9" t="b">
        <f t="shared" si="2"/>
        <v>0</v>
      </c>
      <c r="AU31" s="9" t="b">
        <f t="shared" si="3"/>
        <v>0</v>
      </c>
      <c r="AV31" s="9" t="b">
        <f t="shared" si="4"/>
        <v>0</v>
      </c>
      <c r="AW31" s="9" t="b">
        <f t="shared" si="5"/>
        <v>0</v>
      </c>
      <c r="AX31" s="9" t="b">
        <f t="shared" si="6"/>
        <v>0</v>
      </c>
      <c r="AY31" s="9" t="b">
        <f t="shared" si="7"/>
        <v>0</v>
      </c>
      <c r="AZ31" s="9" t="b">
        <f t="shared" si="8"/>
        <v>0</v>
      </c>
      <c r="BA31" s="8" t="b">
        <f t="shared" si="9"/>
        <v>0</v>
      </c>
      <c r="BB31" s="8" t="b">
        <f t="shared" si="10"/>
        <v>0</v>
      </c>
      <c r="BC31" s="8" t="b">
        <f t="shared" si="11"/>
        <v>0</v>
      </c>
      <c r="BD31" s="8" t="b">
        <f t="shared" si="12"/>
        <v>0</v>
      </c>
    </row>
    <row r="32" spans="1:56" ht="15" customHeight="1" x14ac:dyDescent="0.3">
      <c r="A32" s="56"/>
      <c r="B32" s="56"/>
      <c r="C32" s="57"/>
      <c r="D32" s="57"/>
      <c r="E32" s="57"/>
      <c r="F32" s="58"/>
      <c r="G32" s="39" t="str">
        <f>IF(F32="","",YEAR(DAT)-F32)</f>
        <v/>
      </c>
      <c r="H32" s="40" t="str">
        <f>IF(G32="","",IF(G32&lt;18,"Sub-Junior",IF(G32&lt;23,"Junior",IF(AND(G32&gt;39,G32&lt;45),"Master M1",IF(AND(G32&gt;44,G32&lt;50),"Master M2",IF(AND(G32&gt;49,G32&lt;55),"Master M3",IF(AND(G32&gt;54,G32&lt;60),"Master M4",IF(AND(G32&gt;59,G32&lt;70),"Master M5",IF(G32&gt;69,"Master M7","Open")))))))))</f>
        <v/>
      </c>
      <c r="I32" s="59"/>
      <c r="J32" s="59"/>
      <c r="K32" s="60" t="str">
        <f ca="1">IF(J32="","",VLOOKUP(J32,WeightClasses!$A$2:$E$17,IF(LEFT(I32,1)="F",IF(YEAR(TODAY())-F32&lt;18,4,2),IF(YEAR(TODAY())-F32&lt;18,5,3)),TRUE))</f>
        <v/>
      </c>
      <c r="L32" s="61"/>
      <c r="M32" s="62"/>
      <c r="N32" s="61"/>
      <c r="O32" s="63"/>
      <c r="P32" s="61"/>
      <c r="Q32" s="63"/>
      <c r="R32" s="64" t="str">
        <f>IF(OR(M32&lt;&gt;0,O32&lt;&gt;0,Q32&lt;&gt;0),MAX(IF(L32=$U$1,M32,0),IF(N32=$U$1,O32,0),IF(P32=$U$1,Q32,0)),"")</f>
        <v/>
      </c>
      <c r="S32" s="61"/>
      <c r="T32" s="63"/>
      <c r="U32" s="61"/>
      <c r="V32" s="63"/>
      <c r="W32" s="61"/>
      <c r="X32" s="63"/>
      <c r="Y32" s="64" t="str">
        <f>IF(OR(T32&lt;&gt;0,V32&lt;&gt;0,X32&lt;&gt;0),MAX(IF(S32=$U$1,T32,0),IF(U32=$U$1,V32,0),IF(W32=$U$1,X32,0)),"")</f>
        <v/>
      </c>
      <c r="Z32" s="65"/>
      <c r="AA32" s="66"/>
      <c r="AB32" s="65"/>
      <c r="AC32" s="66"/>
      <c r="AD32" s="65"/>
      <c r="AE32" s="66"/>
      <c r="AF32" s="64"/>
      <c r="AG32" s="52" t="str">
        <f>IF(OR(R32="",Y32=""),"",IF(BD32,"DSQ",IF(AND(RIGHT(I32,2)="SL",R32&lt;&gt;0,Y32&lt;&gt;0),IF(R32="",0,R32)+(IF(Y32="",0,Y32)),IF(AND(RIGHT(I32,2)="PU",R32&lt;&gt;0),R32,IF(AND(RIGHT(I32,1)="D",Y32&lt;&gt;0),Y32,0)))))</f>
        <v/>
      </c>
      <c r="AH32" s="67"/>
      <c r="AI32" s="52" t="str">
        <f>IF(G32="","",IF(AND(G32&gt;39,G32&lt;45),AG32*1.025,IF(AND(G32&gt;44,G32&lt;50),AG32*1.05,IF(AND(G32&gt;49,G32&lt;55),AG32*1.075,IF(AND(G32&gt;54,G32&lt;60),AG32*1.1,IF(AND(G32&gt;59,G32&lt;70),AG32*1.125,IF(AND(G32&gt;69,G32&lt;150),AG32*1.15,AG32*1)))))))</f>
        <v/>
      </c>
      <c r="AJ32" s="68" t="str">
        <f>IF(AND(AG32&lt;&gt;"",ISNUMBER(AG32)),AP32*AG32,"")</f>
        <v/>
      </c>
      <c r="AK32" s="52">
        <f>IF(AND(LEFT(I32,1)="M",RIGHT(I32,2)="SL"),95,IF(AND(LEFT(I32,1)="F",RIGHT(I32,2)="SL"),60,IF(AND(LEFT(I32,1)="M",RIGHT(I32,2)="PU"),90,IF(AND(LEFT(I32,1)="F",(RIGHT(I32,2)="PU")),55,IF(AND(LEFT(I32,1)="M",RIGHT(I32,1)="D"),100,IF(AND(LEFT(I32,1)="F",(RIGHT(I32,1)="D")),65,0))))))</f>
        <v>0</v>
      </c>
      <c r="AL32" s="52">
        <f>MAX(J32-AK32,0)</f>
        <v>0</v>
      </c>
      <c r="AM32" s="69">
        <f>AL32*0.05</f>
        <v>0</v>
      </c>
      <c r="AN32" s="78" t="str">
        <f>IF(AJ32="","",AJ32+AM32)</f>
        <v/>
      </c>
      <c r="AO32" s="80"/>
      <c r="AP32" s="68">
        <f>IF(AND(RIGHT(I32,2)="SL")*AND(LEFT(I32,1)="M"),100/(AT-BT*POWER(E,-CT*J32)),IF(AND(RIGHT(I32,2)="SL")*AND(LEFT(I32,1)="F"),100/(ATW-BTW*POWER(E,-CTW*J32)),IF(AND(RIGHT(I32,2)="PU")*AND(LEFT(I32,1)="M"),100/(AP-BP*POWER(E,-CP*J32)),IF(AND(RIGHT(I32,2)="PU")*AND(LEFT(I32,1)="F"),100/(APW-BPW*POWER(E,-CPW*J32)),IF(AND(RIGHT(I32,1)="D")*AND(LEFT(I32,1)="M"),100/(AD-BD*POWER(E,-CD*J32)),IF(AND(RIGHT(I32,1)="D")*AND(LEFT(I32,1)="F"),100/(ADW-BDW*POWER(E,-CDW*J32)),0))))))</f>
        <v>0</v>
      </c>
      <c r="AR32" s="9" t="b">
        <f t="shared" si="0"/>
        <v>0</v>
      </c>
      <c r="AS32" s="9" t="b">
        <f t="shared" si="1"/>
        <v>0</v>
      </c>
      <c r="AT32" s="9" t="b">
        <f t="shared" si="2"/>
        <v>0</v>
      </c>
      <c r="AU32" s="9" t="b">
        <f t="shared" si="3"/>
        <v>0</v>
      </c>
      <c r="AV32" s="9" t="b">
        <f t="shared" si="4"/>
        <v>0</v>
      </c>
      <c r="AW32" s="9" t="b">
        <f t="shared" si="5"/>
        <v>0</v>
      </c>
      <c r="AX32" s="9" t="b">
        <f t="shared" si="6"/>
        <v>0</v>
      </c>
      <c r="AY32" s="9" t="b">
        <f t="shared" si="7"/>
        <v>0</v>
      </c>
      <c r="AZ32" s="9" t="b">
        <f t="shared" si="8"/>
        <v>0</v>
      </c>
      <c r="BA32" s="8" t="b">
        <f t="shared" si="9"/>
        <v>0</v>
      </c>
      <c r="BB32" s="8" t="b">
        <f t="shared" si="10"/>
        <v>0</v>
      </c>
      <c r="BC32" s="8" t="b">
        <f t="shared" si="11"/>
        <v>0</v>
      </c>
      <c r="BD32" s="8" t="b">
        <f t="shared" si="12"/>
        <v>0</v>
      </c>
    </row>
    <row r="33" spans="1:56" ht="15" customHeight="1" x14ac:dyDescent="0.3">
      <c r="A33" s="56"/>
      <c r="B33" s="56"/>
      <c r="C33" s="57"/>
      <c r="D33" s="57"/>
      <c r="E33" s="57"/>
      <c r="F33" s="58"/>
      <c r="G33" s="39" t="str">
        <f>IF(F33="","",YEAR(DAT)-F33)</f>
        <v/>
      </c>
      <c r="H33" s="40" t="str">
        <f>IF(G33="","",IF(G33&lt;18,"Sub-Junior",IF(G33&lt;23,"Junior",IF(AND(G33&gt;39,G33&lt;45),"Master M1",IF(AND(G33&gt;44,G33&lt;50),"Master M2",IF(AND(G33&gt;49,G33&lt;55),"Master M3",IF(AND(G33&gt;54,G33&lt;60),"Master M4",IF(AND(G33&gt;59,G33&lt;70),"Master M5",IF(G33&gt;69,"Master M7","Open")))))))))</f>
        <v/>
      </c>
      <c r="I33" s="59"/>
      <c r="J33" s="59"/>
      <c r="K33" s="60" t="str">
        <f ca="1">IF(J33="","",VLOOKUP(J33,WeightClasses!$A$2:$E$17,IF(LEFT(I33,1)="F",IF(YEAR(TODAY())-F33&lt;18,4,2),IF(YEAR(TODAY())-F33&lt;18,5,3)),TRUE))</f>
        <v/>
      </c>
      <c r="L33" s="61"/>
      <c r="M33" s="62"/>
      <c r="N33" s="61"/>
      <c r="O33" s="63"/>
      <c r="P33" s="61"/>
      <c r="Q33" s="63"/>
      <c r="R33" s="64" t="str">
        <f>IF(OR(M33&lt;&gt;0,O33&lt;&gt;0,Q33&lt;&gt;0),MAX(IF(L33=$U$1,M33,0),IF(N33=$U$1,O33,0),IF(P33=$U$1,Q33,0)),"")</f>
        <v/>
      </c>
      <c r="S33" s="61"/>
      <c r="T33" s="63"/>
      <c r="U33" s="61"/>
      <c r="V33" s="63"/>
      <c r="W33" s="61"/>
      <c r="X33" s="63"/>
      <c r="Y33" s="64" t="str">
        <f>IF(OR(T33&lt;&gt;0,V33&lt;&gt;0,X33&lt;&gt;0),MAX(IF(S33=$U$1,T33,0),IF(U33=$U$1,V33,0),IF(W33=$U$1,X33,0)),"")</f>
        <v/>
      </c>
      <c r="Z33" s="65"/>
      <c r="AA33" s="66"/>
      <c r="AB33" s="65"/>
      <c r="AC33" s="66"/>
      <c r="AD33" s="65"/>
      <c r="AE33" s="66"/>
      <c r="AF33" s="64"/>
      <c r="AG33" s="52" t="str">
        <f>IF(OR(R33="",Y33=""),"",IF(BD33,"DSQ",IF(AND(RIGHT(I33,2)="SL",R33&lt;&gt;0,Y33&lt;&gt;0),IF(R33="",0,R33)+(IF(Y33="",0,Y33)),IF(AND(RIGHT(I33,2)="PU",R33&lt;&gt;0),R33,IF(AND(RIGHT(I33,1)="D",Y33&lt;&gt;0),Y33,0)))))</f>
        <v/>
      </c>
      <c r="AH33" s="67"/>
      <c r="AI33" s="52" t="str">
        <f>IF(G33="","",IF(AND(G33&gt;39,G33&lt;45),AG33*1.025,IF(AND(G33&gt;44,G33&lt;50),AG33*1.05,IF(AND(G33&gt;49,G33&lt;55),AG33*1.075,IF(AND(G33&gt;54,G33&lt;60),AG33*1.1,IF(AND(G33&gt;59,G33&lt;70),AG33*1.125,IF(AND(G33&gt;69,G33&lt;150),AG33*1.15,AG33*1)))))))</f>
        <v/>
      </c>
      <c r="AJ33" s="68" t="str">
        <f>IF(AND(AG33&lt;&gt;"",ISNUMBER(AG33)),AP33*AG33,"")</f>
        <v/>
      </c>
      <c r="AK33" s="52">
        <f>IF(AND(LEFT(I33,1)="M",RIGHT(I33,2)="SL"),95,IF(AND(LEFT(I33,1)="F",RIGHT(I33,2)="SL"),60,IF(AND(LEFT(I33,1)="M",RIGHT(I33,2)="PU"),90,IF(AND(LEFT(I33,1)="F",(RIGHT(I33,2)="PU")),55,IF(AND(LEFT(I33,1)="M",RIGHT(I33,1)="D"),100,IF(AND(LEFT(I33,1)="F",(RIGHT(I33,1)="D")),65,0))))))</f>
        <v>0</v>
      </c>
      <c r="AL33" s="52">
        <f>MAX(J33-AK33,0)</f>
        <v>0</v>
      </c>
      <c r="AM33" s="69">
        <f>AL33*0.05</f>
        <v>0</v>
      </c>
      <c r="AN33" s="78" t="str">
        <f>IF(AJ33="","",AJ33+AM33)</f>
        <v/>
      </c>
      <c r="AO33" s="80"/>
      <c r="AP33" s="68">
        <f>IF(AND(RIGHT(I33,2)="SL")*AND(LEFT(I33,1)="M"),100/(AT-BT*POWER(E,-CT*J33)),IF(AND(RIGHT(I33,2)="SL")*AND(LEFT(I33,1)="F"),100/(ATW-BTW*POWER(E,-CTW*J33)),IF(AND(RIGHT(I33,2)="PU")*AND(LEFT(I33,1)="M"),100/(AP-BP*POWER(E,-CP*J33)),IF(AND(RIGHT(I33,2)="PU")*AND(LEFT(I33,1)="F"),100/(APW-BPW*POWER(E,-CPW*J33)),IF(AND(RIGHT(I33,1)="D")*AND(LEFT(I33,1)="M"),100/(AD-BD*POWER(E,-CD*J33)),IF(AND(RIGHT(I33,1)="D")*AND(LEFT(I33,1)="F"),100/(ADW-BDW*POWER(E,-CDW*J33)),0))))))</f>
        <v>0</v>
      </c>
      <c r="AR33" s="9" t="b">
        <f t="shared" si="0"/>
        <v>0</v>
      </c>
      <c r="AS33" s="9" t="b">
        <f t="shared" si="1"/>
        <v>0</v>
      </c>
      <c r="AT33" s="9" t="b">
        <f t="shared" si="2"/>
        <v>0</v>
      </c>
      <c r="AU33" s="9" t="b">
        <f t="shared" si="3"/>
        <v>0</v>
      </c>
      <c r="AV33" s="9" t="b">
        <f t="shared" si="4"/>
        <v>0</v>
      </c>
      <c r="AW33" s="9" t="b">
        <f t="shared" si="5"/>
        <v>0</v>
      </c>
      <c r="AX33" s="9" t="b">
        <f t="shared" si="6"/>
        <v>0</v>
      </c>
      <c r="AY33" s="9" t="b">
        <f t="shared" si="7"/>
        <v>0</v>
      </c>
      <c r="AZ33" s="9" t="b">
        <f t="shared" si="8"/>
        <v>0</v>
      </c>
      <c r="BA33" s="8" t="b">
        <f t="shared" si="9"/>
        <v>0</v>
      </c>
      <c r="BB33" s="8" t="b">
        <f t="shared" si="10"/>
        <v>0</v>
      </c>
      <c r="BC33" s="8" t="b">
        <f t="shared" si="11"/>
        <v>0</v>
      </c>
      <c r="BD33" s="8" t="b">
        <f t="shared" si="12"/>
        <v>0</v>
      </c>
    </row>
    <row r="34" spans="1:56" ht="15" customHeight="1" x14ac:dyDescent="0.3">
      <c r="A34" s="56"/>
      <c r="B34" s="56"/>
      <c r="C34" s="57"/>
      <c r="D34" s="57"/>
      <c r="E34" s="57"/>
      <c r="F34" s="58"/>
      <c r="G34" s="39" t="str">
        <f>IF(F34="","",YEAR(DAT)-F34)</f>
        <v/>
      </c>
      <c r="H34" s="40" t="str">
        <f>IF(G34="","",IF(G34&lt;18,"Sub-Junior",IF(G34&lt;23,"Junior",IF(AND(G34&gt;39,G34&lt;45),"Master M1",IF(AND(G34&gt;44,G34&lt;50),"Master M2",IF(AND(G34&gt;49,G34&lt;55),"Master M3",IF(AND(G34&gt;54,G34&lt;60),"Master M4",IF(AND(G34&gt;59,G34&lt;70),"Master M5",IF(G34&gt;69,"Master M7","Open")))))))))</f>
        <v/>
      </c>
      <c r="I34" s="59"/>
      <c r="J34" s="59"/>
      <c r="K34" s="60" t="str">
        <f ca="1">IF(J34="","",VLOOKUP(J34,WeightClasses!$A$2:$E$17,IF(LEFT(I34,1)="F",IF(YEAR(TODAY())-F34&lt;18,4,2),IF(YEAR(TODAY())-F34&lt;18,5,3)),TRUE))</f>
        <v/>
      </c>
      <c r="L34" s="61"/>
      <c r="M34" s="62"/>
      <c r="N34" s="61"/>
      <c r="O34" s="63"/>
      <c r="P34" s="61"/>
      <c r="Q34" s="63"/>
      <c r="R34" s="64" t="str">
        <f>IF(OR(M34&lt;&gt;0,O34&lt;&gt;0,Q34&lt;&gt;0),MAX(IF(L34=$U$1,M34,0),IF(N34=$U$1,O34,0),IF(P34=$U$1,Q34,0)),"")</f>
        <v/>
      </c>
      <c r="S34" s="61"/>
      <c r="T34" s="63"/>
      <c r="U34" s="61"/>
      <c r="V34" s="63"/>
      <c r="W34" s="61"/>
      <c r="X34" s="63"/>
      <c r="Y34" s="64" t="str">
        <f>IF(OR(T34&lt;&gt;0,V34&lt;&gt;0,X34&lt;&gt;0),MAX(IF(S34=$U$1,T34,0),IF(U34=$U$1,V34,0),IF(W34=$U$1,X34,0)),"")</f>
        <v/>
      </c>
      <c r="Z34" s="65"/>
      <c r="AA34" s="66"/>
      <c r="AB34" s="65"/>
      <c r="AC34" s="66"/>
      <c r="AD34" s="65"/>
      <c r="AE34" s="66"/>
      <c r="AF34" s="64"/>
      <c r="AG34" s="52" t="str">
        <f>IF(OR(R34="",Y34=""),"",IF(BD34,"DSQ",IF(AND(RIGHT(I34,2)="SL",R34&lt;&gt;0,Y34&lt;&gt;0),IF(R34="",0,R34)+(IF(Y34="",0,Y34)),IF(AND(RIGHT(I34,2)="PU",R34&lt;&gt;0),R34,IF(AND(RIGHT(I34,1)="D",Y34&lt;&gt;0),Y34,0)))))</f>
        <v/>
      </c>
      <c r="AH34" s="67"/>
      <c r="AI34" s="52" t="str">
        <f>IF(G34="","",IF(AND(G34&gt;39,G34&lt;45),AG34*1.025,IF(AND(G34&gt;44,G34&lt;50),AG34*1.05,IF(AND(G34&gt;49,G34&lt;55),AG34*1.075,IF(AND(G34&gt;54,G34&lt;60),AG34*1.1,IF(AND(G34&gt;59,G34&lt;70),AG34*1.125,IF(AND(G34&gt;69,G34&lt;150),AG34*1.15,AG34*1)))))))</f>
        <v/>
      </c>
      <c r="AJ34" s="68" t="str">
        <f>IF(AND(AG34&lt;&gt;"",ISNUMBER(AG34)),AP34*AG34,"")</f>
        <v/>
      </c>
      <c r="AK34" s="52">
        <f>IF(AND(LEFT(I34,1)="M",RIGHT(I34,2)="SL"),95,IF(AND(LEFT(I34,1)="F",RIGHT(I34,2)="SL"),60,IF(AND(LEFT(I34,1)="M",RIGHT(I34,2)="PU"),90,IF(AND(LEFT(I34,1)="F",(RIGHT(I34,2)="PU")),55,IF(AND(LEFT(I34,1)="M",RIGHT(I34,1)="D"),100,IF(AND(LEFT(I34,1)="F",(RIGHT(I34,1)="D")),65,0))))))</f>
        <v>0</v>
      </c>
      <c r="AL34" s="52">
        <f>MAX(J34-AK34,0)</f>
        <v>0</v>
      </c>
      <c r="AM34" s="69">
        <f>AL34*0.05</f>
        <v>0</v>
      </c>
      <c r="AN34" s="78" t="str">
        <f>IF(AJ34="","",AJ34+AM34)</f>
        <v/>
      </c>
      <c r="AO34" s="80"/>
      <c r="AP34" s="68">
        <f>IF(AND(RIGHT(I34,2)="SL")*AND(LEFT(I34,1)="M"),100/(AT-BT*POWER(E,-CT*J34)),IF(AND(RIGHT(I34,2)="SL")*AND(LEFT(I34,1)="F"),100/(ATW-BTW*POWER(E,-CTW*J34)),IF(AND(RIGHT(I34,2)="PU")*AND(LEFT(I34,1)="M"),100/(AP-BP*POWER(E,-CP*J34)),IF(AND(RIGHT(I34,2)="PU")*AND(LEFT(I34,1)="F"),100/(APW-BPW*POWER(E,-CPW*J34)),IF(AND(RIGHT(I34,1)="D")*AND(LEFT(I34,1)="M"),100/(AD-BD*POWER(E,-CD*J34)),IF(AND(RIGHT(I34,1)="D")*AND(LEFT(I34,1)="F"),100/(ADW-BDW*POWER(E,-CDW*J34)),0))))))</f>
        <v>0</v>
      </c>
      <c r="AR34" s="9" t="b">
        <f t="shared" si="0"/>
        <v>0</v>
      </c>
      <c r="AS34" s="9" t="b">
        <f t="shared" si="1"/>
        <v>0</v>
      </c>
      <c r="AT34" s="9" t="b">
        <f t="shared" si="2"/>
        <v>0</v>
      </c>
      <c r="AU34" s="9" t="b">
        <f t="shared" si="3"/>
        <v>0</v>
      </c>
      <c r="AV34" s="9" t="b">
        <f t="shared" si="4"/>
        <v>0</v>
      </c>
      <c r="AW34" s="9" t="b">
        <f t="shared" si="5"/>
        <v>0</v>
      </c>
      <c r="AX34" s="9" t="b">
        <f t="shared" si="6"/>
        <v>0</v>
      </c>
      <c r="AY34" s="9" t="b">
        <f t="shared" si="7"/>
        <v>0</v>
      </c>
      <c r="AZ34" s="9" t="b">
        <f t="shared" si="8"/>
        <v>0</v>
      </c>
      <c r="BA34" s="8" t="b">
        <f t="shared" si="9"/>
        <v>0</v>
      </c>
      <c r="BB34" s="8" t="b">
        <f t="shared" si="10"/>
        <v>0</v>
      </c>
      <c r="BC34" s="8" t="b">
        <f t="shared" si="11"/>
        <v>0</v>
      </c>
      <c r="BD34" s="8" t="b">
        <f t="shared" si="12"/>
        <v>0</v>
      </c>
    </row>
    <row r="35" spans="1:56" ht="15" customHeight="1" x14ac:dyDescent="0.3">
      <c r="A35" s="56"/>
      <c r="B35" s="56"/>
      <c r="C35" s="57"/>
      <c r="D35" s="57"/>
      <c r="E35" s="57"/>
      <c r="F35" s="58"/>
      <c r="G35" s="39" t="str">
        <f>IF(F35="","",YEAR(DAT)-F35)</f>
        <v/>
      </c>
      <c r="H35" s="40" t="str">
        <f>IF(G35="","",IF(G35&lt;18,"Sub-Junior",IF(G35&lt;23,"Junior",IF(AND(G35&gt;39,G35&lt;45),"Master M1",IF(AND(G35&gt;44,G35&lt;50),"Master M2",IF(AND(G35&gt;49,G35&lt;55),"Master M3",IF(AND(G35&gt;54,G35&lt;60),"Master M4",IF(AND(G35&gt;59,G35&lt;70),"Master M5",IF(G35&gt;69,"Master M7","Open")))))))))</f>
        <v/>
      </c>
      <c r="I35" s="59"/>
      <c r="J35" s="59"/>
      <c r="K35" s="60" t="str">
        <f ca="1">IF(J35="","",VLOOKUP(J35,WeightClasses!$A$2:$E$17,IF(LEFT(I35,1)="F",IF(YEAR(TODAY())-F35&lt;18,4,2),IF(YEAR(TODAY())-F35&lt;18,5,3)),TRUE))</f>
        <v/>
      </c>
      <c r="L35" s="61"/>
      <c r="M35" s="62"/>
      <c r="N35" s="61"/>
      <c r="O35" s="63"/>
      <c r="P35" s="61"/>
      <c r="Q35" s="63"/>
      <c r="R35" s="64" t="str">
        <f>IF(OR(M35&lt;&gt;0,O35&lt;&gt;0,Q35&lt;&gt;0),MAX(IF(L35=$U$1,M35,0),IF(N35=$U$1,O35,0),IF(P35=$U$1,Q35,0)),"")</f>
        <v/>
      </c>
      <c r="S35" s="61"/>
      <c r="T35" s="63"/>
      <c r="U35" s="61"/>
      <c r="V35" s="63"/>
      <c r="W35" s="61"/>
      <c r="X35" s="63"/>
      <c r="Y35" s="64" t="str">
        <f>IF(OR(T35&lt;&gt;0,V35&lt;&gt;0,X35&lt;&gt;0),MAX(IF(S35=$U$1,T35,0),IF(U35=$U$1,V35,0),IF(W35=$U$1,X35,0)),"")</f>
        <v/>
      </c>
      <c r="Z35" s="65"/>
      <c r="AA35" s="66"/>
      <c r="AB35" s="65"/>
      <c r="AC35" s="66"/>
      <c r="AD35" s="65"/>
      <c r="AE35" s="66"/>
      <c r="AF35" s="64"/>
      <c r="AG35" s="52" t="str">
        <f>IF(OR(R35="",Y35=""),"",IF(BD35,"DSQ",IF(AND(RIGHT(I35,2)="SL",R35&lt;&gt;0,Y35&lt;&gt;0),IF(R35="",0,R35)+(IF(Y35="",0,Y35)),IF(AND(RIGHT(I35,2)="PU",R35&lt;&gt;0),R35,IF(AND(RIGHT(I35,1)="D",Y35&lt;&gt;0),Y35,0)))))</f>
        <v/>
      </c>
      <c r="AH35" s="67"/>
      <c r="AI35" s="52" t="str">
        <f>IF(G35="","",IF(AND(G35&gt;39,G35&lt;45),AG35*1.025,IF(AND(G35&gt;44,G35&lt;50),AG35*1.05,IF(AND(G35&gt;49,G35&lt;55),AG35*1.075,IF(AND(G35&gt;54,G35&lt;60),AG35*1.1,IF(AND(G35&gt;59,G35&lt;70),AG35*1.125,IF(AND(G35&gt;69,G35&lt;150),AG35*1.15,AG35*1)))))))</f>
        <v/>
      </c>
      <c r="AJ35" s="68" t="str">
        <f>IF(AND(AG35&lt;&gt;"",ISNUMBER(AG35)),AP35*AG35,"")</f>
        <v/>
      </c>
      <c r="AK35" s="52">
        <f>IF(AND(LEFT(I35,1)="M",RIGHT(I35,2)="SL"),95,IF(AND(LEFT(I35,1)="F",RIGHT(I35,2)="SL"),60,IF(AND(LEFT(I35,1)="M",RIGHT(I35,2)="PU"),90,IF(AND(LEFT(I35,1)="F",(RIGHT(I35,2)="PU")),55,IF(AND(LEFT(I35,1)="M",RIGHT(I35,1)="D"),100,IF(AND(LEFT(I35,1)="F",(RIGHT(I35,1)="D")),65,0))))))</f>
        <v>0</v>
      </c>
      <c r="AL35" s="52">
        <f>MAX(J35-AK35,0)</f>
        <v>0</v>
      </c>
      <c r="AM35" s="69">
        <f>AL35*0.05</f>
        <v>0</v>
      </c>
      <c r="AN35" s="78" t="str">
        <f>IF(AJ35="","",AJ35+AM35)</f>
        <v/>
      </c>
      <c r="AO35" s="80"/>
      <c r="AP35" s="68">
        <f>IF(AND(RIGHT(I35,2)="SL")*AND(LEFT(I35,1)="M"),100/(AT-BT*POWER(E,-CT*J35)),IF(AND(RIGHT(I35,2)="SL")*AND(LEFT(I35,1)="F"),100/(ATW-BTW*POWER(E,-CTW*J35)),IF(AND(RIGHT(I35,2)="PU")*AND(LEFT(I35,1)="M"),100/(AP-BP*POWER(E,-CP*J35)),IF(AND(RIGHT(I35,2)="PU")*AND(LEFT(I35,1)="F"),100/(APW-BPW*POWER(E,-CPW*J35)),IF(AND(RIGHT(I35,1)="D")*AND(LEFT(I35,1)="M"),100/(AD-BD*POWER(E,-CD*J35)),IF(AND(RIGHT(I35,1)="D")*AND(LEFT(I35,1)="F"),100/(ADW-BDW*POWER(E,-CDW*J35)),0))))))</f>
        <v>0</v>
      </c>
      <c r="AR35" s="9" t="b">
        <f t="shared" si="0"/>
        <v>0</v>
      </c>
      <c r="AS35" s="9" t="b">
        <f t="shared" si="1"/>
        <v>0</v>
      </c>
      <c r="AT35" s="9" t="b">
        <f t="shared" si="2"/>
        <v>0</v>
      </c>
      <c r="AU35" s="9" t="b">
        <f t="shared" si="3"/>
        <v>0</v>
      </c>
      <c r="AV35" s="9" t="b">
        <f t="shared" si="4"/>
        <v>0</v>
      </c>
      <c r="AW35" s="9" t="b">
        <f t="shared" si="5"/>
        <v>0</v>
      </c>
      <c r="AX35" s="9" t="b">
        <f t="shared" si="6"/>
        <v>0</v>
      </c>
      <c r="AY35" s="9" t="b">
        <f t="shared" si="7"/>
        <v>0</v>
      </c>
      <c r="AZ35" s="9" t="b">
        <f t="shared" si="8"/>
        <v>0</v>
      </c>
      <c r="BA35" s="8" t="b">
        <f t="shared" si="9"/>
        <v>0</v>
      </c>
      <c r="BB35" s="8" t="b">
        <f t="shared" si="10"/>
        <v>0</v>
      </c>
      <c r="BC35" s="8" t="b">
        <f t="shared" si="11"/>
        <v>0</v>
      </c>
      <c r="BD35" s="8" t="b">
        <f t="shared" si="12"/>
        <v>0</v>
      </c>
    </row>
    <row r="36" spans="1:56" ht="15" customHeight="1" x14ac:dyDescent="0.3">
      <c r="A36" s="56"/>
      <c r="B36" s="56"/>
      <c r="C36" s="57"/>
      <c r="D36" s="57"/>
      <c r="E36" s="57"/>
      <c r="F36" s="58"/>
      <c r="G36" s="39" t="str">
        <f>IF(F36="","",YEAR(DAT)-F36)</f>
        <v/>
      </c>
      <c r="H36" s="40" t="str">
        <f>IF(G36="","",IF(G36&lt;18,"Sub-Junior",IF(G36&lt;23,"Junior",IF(AND(G36&gt;39,G36&lt;45),"Master M1",IF(AND(G36&gt;44,G36&lt;50),"Master M2",IF(AND(G36&gt;49,G36&lt;55),"Master M3",IF(AND(G36&gt;54,G36&lt;60),"Master M4",IF(AND(G36&gt;59,G36&lt;70),"Master M5",IF(G36&gt;69,"Master M7","Open")))))))))</f>
        <v/>
      </c>
      <c r="I36" s="59"/>
      <c r="J36" s="59"/>
      <c r="K36" s="60" t="str">
        <f ca="1">IF(J36="","",VLOOKUP(J36,WeightClasses!$A$2:$E$17,IF(LEFT(I36,1)="F",IF(YEAR(TODAY())-F36&lt;18,4,2),IF(YEAR(TODAY())-F36&lt;18,5,3)),TRUE))</f>
        <v/>
      </c>
      <c r="L36" s="61"/>
      <c r="M36" s="62"/>
      <c r="N36" s="61"/>
      <c r="O36" s="63"/>
      <c r="P36" s="61"/>
      <c r="Q36" s="63"/>
      <c r="R36" s="64" t="str">
        <f>IF(OR(M36&lt;&gt;0,O36&lt;&gt;0,Q36&lt;&gt;0),MAX(IF(L36=$U$1,M36,0),IF(N36=$U$1,O36,0),IF(P36=$U$1,Q36,0)),"")</f>
        <v/>
      </c>
      <c r="S36" s="61"/>
      <c r="T36" s="63"/>
      <c r="U36" s="61"/>
      <c r="V36" s="63"/>
      <c r="W36" s="61"/>
      <c r="X36" s="63"/>
      <c r="Y36" s="64" t="str">
        <f>IF(OR(T36&lt;&gt;0,V36&lt;&gt;0,X36&lt;&gt;0),MAX(IF(S36=$U$1,T36,0),IF(U36=$U$1,V36,0),IF(W36=$U$1,X36,0)),"")</f>
        <v/>
      </c>
      <c r="Z36" s="65"/>
      <c r="AA36" s="66"/>
      <c r="AB36" s="65"/>
      <c r="AC36" s="66"/>
      <c r="AD36" s="65"/>
      <c r="AE36" s="66"/>
      <c r="AF36" s="64"/>
      <c r="AG36" s="52" t="str">
        <f>IF(OR(R36="",Y36=""),"",IF(BD36,"DSQ",IF(AND(RIGHT(I36,2)="SL",R36&lt;&gt;0,Y36&lt;&gt;0),IF(R36="",0,R36)+(IF(Y36="",0,Y36)),IF(AND(RIGHT(I36,2)="PU",R36&lt;&gt;0),R36,IF(AND(RIGHT(I36,1)="D",Y36&lt;&gt;0),Y36,0)))))</f>
        <v/>
      </c>
      <c r="AH36" s="67"/>
      <c r="AI36" s="52" t="str">
        <f>IF(G36="","",IF(AND(G36&gt;39,G36&lt;45),AG36*1.025,IF(AND(G36&gt;44,G36&lt;50),AG36*1.05,IF(AND(G36&gt;49,G36&lt;55),AG36*1.075,IF(AND(G36&gt;54,G36&lt;60),AG36*1.1,IF(AND(G36&gt;59,G36&lt;70),AG36*1.125,IF(AND(G36&gt;69,G36&lt;150),AG36*1.15,AG36*1)))))))</f>
        <v/>
      </c>
      <c r="AJ36" s="68" t="str">
        <f>IF(AND(AG36&lt;&gt;"",ISNUMBER(AG36)),AP36*AG36,"")</f>
        <v/>
      </c>
      <c r="AK36" s="52">
        <f>IF(AND(LEFT(I36,1)="M",RIGHT(I36,2)="SL"),95,IF(AND(LEFT(I36,1)="F",RIGHT(I36,2)="SL"),60,IF(AND(LEFT(I36,1)="M",RIGHT(I36,2)="PU"),90,IF(AND(LEFT(I36,1)="F",(RIGHT(I36,2)="PU")),55,IF(AND(LEFT(I36,1)="M",RIGHT(I36,1)="D"),100,IF(AND(LEFT(I36,1)="F",(RIGHT(I36,1)="D")),65,0))))))</f>
        <v>0</v>
      </c>
      <c r="AL36" s="52">
        <f>MAX(J36-AK36,0)</f>
        <v>0</v>
      </c>
      <c r="AM36" s="69">
        <f>AL36*0.05</f>
        <v>0</v>
      </c>
      <c r="AN36" s="78" t="str">
        <f>IF(AJ36="","",AJ36+AM36)</f>
        <v/>
      </c>
      <c r="AO36" s="80"/>
      <c r="AP36" s="68">
        <f>IF(AND(RIGHT(I36,2)="SL")*AND(LEFT(I36,1)="M"),100/(AT-BT*POWER(E,-CT*J36)),IF(AND(RIGHT(I36,2)="SL")*AND(LEFT(I36,1)="F"),100/(ATW-BTW*POWER(E,-CTW*J36)),IF(AND(RIGHT(I36,2)="PU")*AND(LEFT(I36,1)="M"),100/(AP-BP*POWER(E,-CP*J36)),IF(AND(RIGHT(I36,2)="PU")*AND(LEFT(I36,1)="F"),100/(APW-BPW*POWER(E,-CPW*J36)),IF(AND(RIGHT(I36,1)="D")*AND(LEFT(I36,1)="M"),100/(AD-BD*POWER(E,-CD*J36)),IF(AND(RIGHT(I36,1)="D")*AND(LEFT(I36,1)="F"),100/(ADW-BDW*POWER(E,-CDW*J36)),0))))))</f>
        <v>0</v>
      </c>
      <c r="AR36" s="9" t="b">
        <f t="shared" si="0"/>
        <v>0</v>
      </c>
      <c r="AS36" s="9" t="b">
        <f t="shared" si="1"/>
        <v>0</v>
      </c>
      <c r="AT36" s="9" t="b">
        <f t="shared" si="2"/>
        <v>0</v>
      </c>
      <c r="AU36" s="9" t="b">
        <f t="shared" si="3"/>
        <v>0</v>
      </c>
      <c r="AV36" s="9" t="b">
        <f t="shared" si="4"/>
        <v>0</v>
      </c>
      <c r="AW36" s="9" t="b">
        <f t="shared" si="5"/>
        <v>0</v>
      </c>
      <c r="AX36" s="9" t="b">
        <f t="shared" si="6"/>
        <v>0</v>
      </c>
      <c r="AY36" s="9" t="b">
        <f t="shared" si="7"/>
        <v>0</v>
      </c>
      <c r="AZ36" s="9" t="b">
        <f t="shared" si="8"/>
        <v>0</v>
      </c>
      <c r="BA36" s="8" t="b">
        <f t="shared" si="9"/>
        <v>0</v>
      </c>
      <c r="BB36" s="8" t="b">
        <f t="shared" si="10"/>
        <v>0</v>
      </c>
      <c r="BC36" s="8" t="b">
        <f t="shared" si="11"/>
        <v>0</v>
      </c>
      <c r="BD36" s="8" t="b">
        <f t="shared" si="12"/>
        <v>0</v>
      </c>
    </row>
    <row r="37" spans="1:56" ht="15" customHeight="1" x14ac:dyDescent="0.3">
      <c r="A37" s="56"/>
      <c r="B37" s="56"/>
      <c r="C37" s="57"/>
      <c r="D37" s="57"/>
      <c r="E37" s="57"/>
      <c r="F37" s="58"/>
      <c r="G37" s="39" t="str">
        <f>IF(F37="","",YEAR(DAT)-F37)</f>
        <v/>
      </c>
      <c r="H37" s="40" t="str">
        <f>IF(G37="","",IF(G37&lt;18,"Sub-Junior",IF(G37&lt;23,"Junior",IF(AND(G37&gt;39,G37&lt;45),"Master M1",IF(AND(G37&gt;44,G37&lt;50),"Master M2",IF(AND(G37&gt;49,G37&lt;55),"Master M3",IF(AND(G37&gt;54,G37&lt;60),"Master M4",IF(AND(G37&gt;59,G37&lt;70),"Master M5",IF(G37&gt;69,"Master M7","Open")))))))))</f>
        <v/>
      </c>
      <c r="I37" s="59"/>
      <c r="J37" s="59"/>
      <c r="K37" s="60" t="str">
        <f ca="1">IF(J37="","",VLOOKUP(J37,WeightClasses!$A$2:$E$17,IF(LEFT(I37,1)="F",IF(YEAR(TODAY())-F37&lt;18,4,2),IF(YEAR(TODAY())-F37&lt;18,5,3)),TRUE))</f>
        <v/>
      </c>
      <c r="L37" s="61"/>
      <c r="M37" s="62"/>
      <c r="N37" s="61"/>
      <c r="O37" s="63"/>
      <c r="P37" s="61"/>
      <c r="Q37" s="63"/>
      <c r="R37" s="64" t="str">
        <f>IF(OR(M37&lt;&gt;0,O37&lt;&gt;0,Q37&lt;&gt;0),MAX(IF(L37=$U$1,M37,0),IF(N37=$U$1,O37,0),IF(P37=$U$1,Q37,0)),"")</f>
        <v/>
      </c>
      <c r="S37" s="61"/>
      <c r="T37" s="63"/>
      <c r="U37" s="61"/>
      <c r="V37" s="63"/>
      <c r="W37" s="61"/>
      <c r="X37" s="63"/>
      <c r="Y37" s="64" t="str">
        <f>IF(OR(T37&lt;&gt;0,V37&lt;&gt;0,X37&lt;&gt;0),MAX(IF(S37=$U$1,T37,0),IF(U37=$U$1,V37,0),IF(W37=$U$1,X37,0)),"")</f>
        <v/>
      </c>
      <c r="Z37" s="65"/>
      <c r="AA37" s="66"/>
      <c r="AB37" s="65"/>
      <c r="AC37" s="66"/>
      <c r="AD37" s="65"/>
      <c r="AE37" s="66"/>
      <c r="AF37" s="64"/>
      <c r="AG37" s="52" t="str">
        <f>IF(OR(R37="",Y37=""),"",IF(BD37,"DSQ",IF(AND(RIGHT(I37,2)="SL",R37&lt;&gt;0,Y37&lt;&gt;0),IF(R37="",0,R37)+(IF(Y37="",0,Y37)),IF(AND(RIGHT(I37,2)="PU",R37&lt;&gt;0),R37,IF(AND(RIGHT(I37,1)="D",Y37&lt;&gt;0),Y37,0)))))</f>
        <v/>
      </c>
      <c r="AH37" s="67"/>
      <c r="AI37" s="52" t="str">
        <f>IF(G37="","",IF(AND(G37&gt;39,G37&lt;45),AG37*1.025,IF(AND(G37&gt;44,G37&lt;50),AG37*1.05,IF(AND(G37&gt;49,G37&lt;55),AG37*1.075,IF(AND(G37&gt;54,G37&lt;60),AG37*1.1,IF(AND(G37&gt;59,G37&lt;70),AG37*1.125,IF(AND(G37&gt;69,G37&lt;150),AG37*1.15,AG37*1)))))))</f>
        <v/>
      </c>
      <c r="AJ37" s="68" t="str">
        <f>IF(AND(AG37&lt;&gt;"",ISNUMBER(AG37)),AP37*AG37,"")</f>
        <v/>
      </c>
      <c r="AK37" s="52">
        <f>IF(AND(LEFT(I37,1)="M",RIGHT(I37,2)="SL"),95,IF(AND(LEFT(I37,1)="F",RIGHT(I37,2)="SL"),60,IF(AND(LEFT(I37,1)="M",RIGHT(I37,2)="PU"),90,IF(AND(LEFT(I37,1)="F",(RIGHT(I37,2)="PU")),55,IF(AND(LEFT(I37,1)="M",RIGHT(I37,1)="D"),100,IF(AND(LEFT(I37,1)="F",(RIGHT(I37,1)="D")),65,0))))))</f>
        <v>0</v>
      </c>
      <c r="AL37" s="52">
        <f>MAX(J37-AK37,0)</f>
        <v>0</v>
      </c>
      <c r="AM37" s="69">
        <f>AL37*0.05</f>
        <v>0</v>
      </c>
      <c r="AN37" s="78" t="str">
        <f>IF(AJ37="","",AJ37+AM37)</f>
        <v/>
      </c>
      <c r="AO37" s="80"/>
      <c r="AP37" s="68">
        <f>IF(AND(RIGHT(I37,2)="SL")*AND(LEFT(I37,1)="M"),100/(AT-BT*POWER(E,-CT*J37)),IF(AND(RIGHT(I37,2)="SL")*AND(LEFT(I37,1)="F"),100/(ATW-BTW*POWER(E,-CTW*J37)),IF(AND(RIGHT(I37,2)="PU")*AND(LEFT(I37,1)="M"),100/(AP-BP*POWER(E,-CP*J37)),IF(AND(RIGHT(I37,2)="PU")*AND(LEFT(I37,1)="F"),100/(APW-BPW*POWER(E,-CPW*J37)),IF(AND(RIGHT(I37,1)="D")*AND(LEFT(I37,1)="M"),100/(AD-BD*POWER(E,-CD*J37)),IF(AND(RIGHT(I37,1)="D")*AND(LEFT(I37,1)="F"),100/(ADW-BDW*POWER(E,-CDW*J37)),0))))))</f>
        <v>0</v>
      </c>
      <c r="AR37" s="9" t="b">
        <f t="shared" ref="AR37:AR68" si="13">L37=$U$2</f>
        <v>0</v>
      </c>
      <c r="AS37" s="9" t="b">
        <f t="shared" ref="AS37:AS68" si="14">N37=$U$2</f>
        <v>0</v>
      </c>
      <c r="AT37" s="9" t="b">
        <f t="shared" ref="AT37:AT68" si="15">P37=$U$2</f>
        <v>0</v>
      </c>
      <c r="AU37" s="9" t="b">
        <f t="shared" ref="AU37:AU68" si="16">S37=$U$2</f>
        <v>0</v>
      </c>
      <c r="AV37" s="9" t="b">
        <f t="shared" ref="AV37:AV68" si="17">U37=$U$2</f>
        <v>0</v>
      </c>
      <c r="AW37" s="9" t="b">
        <f t="shared" ref="AW37:AW68" si="18">W37=$U$2</f>
        <v>0</v>
      </c>
      <c r="AX37" s="9" t="b">
        <f t="shared" ref="AX37:AX68" si="19">Z37=$U$2</f>
        <v>0</v>
      </c>
      <c r="AY37" s="9" t="b">
        <f t="shared" ref="AY37:AY68" si="20">AB37=$U$2</f>
        <v>0</v>
      </c>
      <c r="AZ37" s="9" t="b">
        <f t="shared" ref="AZ37:AZ68" si="21">AD37=$U$2</f>
        <v>0</v>
      </c>
      <c r="BA37" s="8" t="b">
        <f t="shared" si="9"/>
        <v>0</v>
      </c>
      <c r="BB37" s="8" t="b">
        <f t="shared" si="10"/>
        <v>0</v>
      </c>
      <c r="BC37" s="8" t="b">
        <f t="shared" si="11"/>
        <v>0</v>
      </c>
      <c r="BD37" s="8" t="b">
        <f t="shared" si="12"/>
        <v>0</v>
      </c>
    </row>
    <row r="38" spans="1:56" ht="15" customHeight="1" x14ac:dyDescent="0.3">
      <c r="A38" s="56"/>
      <c r="B38" s="56"/>
      <c r="C38" s="57"/>
      <c r="D38" s="57"/>
      <c r="E38" s="57"/>
      <c r="F38" s="58"/>
      <c r="G38" s="39" t="str">
        <f>IF(F38="","",YEAR(DAT)-F38)</f>
        <v/>
      </c>
      <c r="H38" s="40" t="str">
        <f>IF(G38="","",IF(G38&lt;18,"Sub-Junior",IF(G38&lt;23,"Junior",IF(AND(G38&gt;39,G38&lt;45),"Master M1",IF(AND(G38&gt;44,G38&lt;50),"Master M2",IF(AND(G38&gt;49,G38&lt;55),"Master M3",IF(AND(G38&gt;54,G38&lt;60),"Master M4",IF(AND(G38&gt;59,G38&lt;70),"Master M5",IF(G38&gt;69,"Master M7","Open")))))))))</f>
        <v/>
      </c>
      <c r="I38" s="59"/>
      <c r="J38" s="59"/>
      <c r="K38" s="60" t="str">
        <f ca="1">IF(J38="","",VLOOKUP(J38,WeightClasses!$A$2:$E$17,IF(LEFT(I38,1)="F",IF(YEAR(TODAY())-F38&lt;18,4,2),IF(YEAR(TODAY())-F38&lt;18,5,3)),TRUE))</f>
        <v/>
      </c>
      <c r="L38" s="61"/>
      <c r="M38" s="62"/>
      <c r="N38" s="61"/>
      <c r="O38" s="63"/>
      <c r="P38" s="61"/>
      <c r="Q38" s="63"/>
      <c r="R38" s="64" t="str">
        <f>IF(OR(M38&lt;&gt;0,O38&lt;&gt;0,Q38&lt;&gt;0),MAX(IF(L38=$U$1,M38,0),IF(N38=$U$1,O38,0),IF(P38=$U$1,Q38,0)),"")</f>
        <v/>
      </c>
      <c r="S38" s="61"/>
      <c r="T38" s="63"/>
      <c r="U38" s="61"/>
      <c r="V38" s="63"/>
      <c r="W38" s="61"/>
      <c r="X38" s="63"/>
      <c r="Y38" s="64" t="str">
        <f>IF(OR(T38&lt;&gt;0,V38&lt;&gt;0,X38&lt;&gt;0),MAX(IF(S38=$U$1,T38,0),IF(U38=$U$1,V38,0),IF(W38=$U$1,X38,0)),"")</f>
        <v/>
      </c>
      <c r="Z38" s="65"/>
      <c r="AA38" s="66"/>
      <c r="AB38" s="65"/>
      <c r="AC38" s="66"/>
      <c r="AD38" s="65"/>
      <c r="AE38" s="66"/>
      <c r="AF38" s="64"/>
      <c r="AG38" s="52" t="str">
        <f>IF(OR(R38="",Y38=""),"",IF(BD38,"DSQ",IF(AND(RIGHT(I38,2)="SL",R38&lt;&gt;0,Y38&lt;&gt;0),IF(R38="",0,R38)+(IF(Y38="",0,Y38)),IF(AND(RIGHT(I38,2)="PU",R38&lt;&gt;0),R38,IF(AND(RIGHT(I38,1)="D",Y38&lt;&gt;0),Y38,0)))))</f>
        <v/>
      </c>
      <c r="AH38" s="67"/>
      <c r="AI38" s="52" t="str">
        <f>IF(G38="","",IF(AND(G38&gt;39,G38&lt;45),AG38*1.025,IF(AND(G38&gt;44,G38&lt;50),AG38*1.05,IF(AND(G38&gt;49,G38&lt;55),AG38*1.075,IF(AND(G38&gt;54,G38&lt;60),AG38*1.1,IF(AND(G38&gt;59,G38&lt;70),AG38*1.125,IF(AND(G38&gt;69,G38&lt;150),AG38*1.15,AG38*1)))))))</f>
        <v/>
      </c>
      <c r="AJ38" s="68" t="str">
        <f>IF(AND(AG38&lt;&gt;"",ISNUMBER(AG38)),AP38*AG38,"")</f>
        <v/>
      </c>
      <c r="AK38" s="52">
        <f>IF(AND(LEFT(I38,1)="M",RIGHT(I38,2)="SL"),95,IF(AND(LEFT(I38,1)="F",RIGHT(I38,2)="SL"),60,IF(AND(LEFT(I38,1)="M",RIGHT(I38,2)="PU"),90,IF(AND(LEFT(I38,1)="F",(RIGHT(I38,2)="PU")),55,IF(AND(LEFT(I38,1)="M",RIGHT(I38,1)="D"),100,IF(AND(LEFT(I38,1)="F",(RIGHT(I38,1)="D")),65,0))))))</f>
        <v>0</v>
      </c>
      <c r="AL38" s="52">
        <f>MAX(J38-AK38,0)</f>
        <v>0</v>
      </c>
      <c r="AM38" s="69">
        <f>AL38*0.05</f>
        <v>0</v>
      </c>
      <c r="AN38" s="78" t="str">
        <f>IF(AJ38="","",AJ38+AM38)</f>
        <v/>
      </c>
      <c r="AO38" s="80"/>
      <c r="AP38" s="68">
        <f>IF(AND(RIGHT(I38,2)="SL")*AND(LEFT(I38,1)="M"),100/(AT-BT*POWER(E,-CT*J38)),IF(AND(RIGHT(I38,2)="SL")*AND(LEFT(I38,1)="F"),100/(ATW-BTW*POWER(E,-CTW*J38)),IF(AND(RIGHT(I38,2)="PU")*AND(LEFT(I38,1)="M"),100/(AP-BP*POWER(E,-CP*J38)),IF(AND(RIGHT(I38,2)="PU")*AND(LEFT(I38,1)="F"),100/(APW-BPW*POWER(E,-CPW*J38)),IF(AND(RIGHT(I38,1)="D")*AND(LEFT(I38,1)="M"),100/(AD-BD*POWER(E,-CD*J38)),IF(AND(RIGHT(I38,1)="D")*AND(LEFT(I38,1)="F"),100/(ADW-BDW*POWER(E,-CDW*J38)),0))))))</f>
        <v>0</v>
      </c>
      <c r="AR38" s="9" t="b">
        <f t="shared" si="13"/>
        <v>0</v>
      </c>
      <c r="AS38" s="9" t="b">
        <f t="shared" si="14"/>
        <v>0</v>
      </c>
      <c r="AT38" s="9" t="b">
        <f t="shared" si="15"/>
        <v>0</v>
      </c>
      <c r="AU38" s="9" t="b">
        <f t="shared" si="16"/>
        <v>0</v>
      </c>
      <c r="AV38" s="9" t="b">
        <f t="shared" si="17"/>
        <v>0</v>
      </c>
      <c r="AW38" s="9" t="b">
        <f t="shared" si="18"/>
        <v>0</v>
      </c>
      <c r="AX38" s="9" t="b">
        <f t="shared" si="19"/>
        <v>0</v>
      </c>
      <c r="AY38" s="9" t="b">
        <f t="shared" si="20"/>
        <v>0</v>
      </c>
      <c r="AZ38" s="9" t="b">
        <f t="shared" si="21"/>
        <v>0</v>
      </c>
      <c r="BA38" s="8" t="b">
        <f t="shared" si="9"/>
        <v>0</v>
      </c>
      <c r="BB38" s="8" t="b">
        <f t="shared" si="10"/>
        <v>0</v>
      </c>
      <c r="BC38" s="8" t="b">
        <f t="shared" si="11"/>
        <v>0</v>
      </c>
      <c r="BD38" s="8" t="b">
        <f t="shared" si="12"/>
        <v>0</v>
      </c>
    </row>
    <row r="39" spans="1:56" ht="15" customHeight="1" x14ac:dyDescent="0.3">
      <c r="A39" s="56"/>
      <c r="B39" s="56"/>
      <c r="C39" s="57"/>
      <c r="D39" s="57"/>
      <c r="E39" s="57"/>
      <c r="F39" s="58"/>
      <c r="G39" s="39" t="str">
        <f>IF(F39="","",YEAR(DAT)-F39)</f>
        <v/>
      </c>
      <c r="H39" s="40" t="str">
        <f>IF(G39="","",IF(G39&lt;18,"Sub-Junior",IF(G39&lt;23,"Junior",IF(AND(G39&gt;39,G39&lt;45),"Master M1",IF(AND(G39&gt;44,G39&lt;50),"Master M2",IF(AND(G39&gt;49,G39&lt;55),"Master M3",IF(AND(G39&gt;54,G39&lt;60),"Master M4",IF(AND(G39&gt;59,G39&lt;70),"Master M5",IF(G39&gt;69,"Master M7","Open")))))))))</f>
        <v/>
      </c>
      <c r="I39" s="59"/>
      <c r="J39" s="59"/>
      <c r="K39" s="60" t="str">
        <f ca="1">IF(J39="","",VLOOKUP(J39,WeightClasses!$A$2:$E$17,IF(LEFT(I39,1)="F",IF(YEAR(TODAY())-F39&lt;18,4,2),IF(YEAR(TODAY())-F39&lt;18,5,3)),TRUE))</f>
        <v/>
      </c>
      <c r="L39" s="61"/>
      <c r="M39" s="62"/>
      <c r="N39" s="61"/>
      <c r="O39" s="63"/>
      <c r="P39" s="61"/>
      <c r="Q39" s="63"/>
      <c r="R39" s="64" t="str">
        <f>IF(OR(M39&lt;&gt;0,O39&lt;&gt;0,Q39&lt;&gt;0),MAX(IF(L39=$U$1,M39,0),IF(N39=$U$1,O39,0),IF(P39=$U$1,Q39,0)),"")</f>
        <v/>
      </c>
      <c r="S39" s="61"/>
      <c r="T39" s="63"/>
      <c r="U39" s="61"/>
      <c r="V39" s="63"/>
      <c r="W39" s="61"/>
      <c r="X39" s="63"/>
      <c r="Y39" s="64" t="str">
        <f>IF(OR(T39&lt;&gt;0,V39&lt;&gt;0,X39&lt;&gt;0),MAX(IF(S39=$U$1,T39,0),IF(U39=$U$1,V39,0),IF(W39=$U$1,X39,0)),"")</f>
        <v/>
      </c>
      <c r="Z39" s="65"/>
      <c r="AA39" s="66"/>
      <c r="AB39" s="65"/>
      <c r="AC39" s="66"/>
      <c r="AD39" s="65"/>
      <c r="AE39" s="66"/>
      <c r="AF39" s="64"/>
      <c r="AG39" s="52" t="str">
        <f>IF(OR(R39="",Y39=""),"",IF(BD39,"DSQ",IF(AND(RIGHT(I39,2)="SL",R39&lt;&gt;0,Y39&lt;&gt;0),IF(R39="",0,R39)+(IF(Y39="",0,Y39)),IF(AND(RIGHT(I39,2)="PU",R39&lt;&gt;0),R39,IF(AND(RIGHT(I39,1)="D",Y39&lt;&gt;0),Y39,0)))))</f>
        <v/>
      </c>
      <c r="AH39" s="67"/>
      <c r="AI39" s="52" t="str">
        <f>IF(G39="","",IF(AND(G39&gt;39,G39&lt;45),AG39*1.025,IF(AND(G39&gt;44,G39&lt;50),AG39*1.05,IF(AND(G39&gt;49,G39&lt;55),AG39*1.075,IF(AND(G39&gt;54,G39&lt;60),AG39*1.1,IF(AND(G39&gt;59,G39&lt;70),AG39*1.125,IF(AND(G39&gt;69,G39&lt;150),AG39*1.15,AG39*1)))))))</f>
        <v/>
      </c>
      <c r="AJ39" s="68" t="str">
        <f>IF(AND(AG39&lt;&gt;"",ISNUMBER(AG39)),AP39*AG39,"")</f>
        <v/>
      </c>
      <c r="AK39" s="52">
        <f>IF(AND(LEFT(I39,1)="M",RIGHT(I39,2)="SL"),95,IF(AND(LEFT(I39,1)="F",RIGHT(I39,2)="SL"),60,IF(AND(LEFT(I39,1)="M",RIGHT(I39,2)="PU"),90,IF(AND(LEFT(I39,1)="F",(RIGHT(I39,2)="PU")),55,IF(AND(LEFT(I39,1)="M",RIGHT(I39,1)="D"),100,IF(AND(LEFT(I39,1)="F",(RIGHT(I39,1)="D")),65,0))))))</f>
        <v>0</v>
      </c>
      <c r="AL39" s="52">
        <f>MAX(J39-AK39,0)</f>
        <v>0</v>
      </c>
      <c r="AM39" s="69">
        <f>AL39*0.05</f>
        <v>0</v>
      </c>
      <c r="AN39" s="78" t="str">
        <f>IF(AJ39="","",AJ39+AM39)</f>
        <v/>
      </c>
      <c r="AO39" s="80"/>
      <c r="AP39" s="68">
        <f>IF(AND(RIGHT(I39,2)="SL")*AND(LEFT(I39,1)="M"),100/(AT-BT*POWER(E,-CT*J39)),IF(AND(RIGHT(I39,2)="SL")*AND(LEFT(I39,1)="F"),100/(ATW-BTW*POWER(E,-CTW*J39)),IF(AND(RIGHT(I39,2)="PU")*AND(LEFT(I39,1)="M"),100/(AP-BP*POWER(E,-CP*J39)),IF(AND(RIGHT(I39,2)="PU")*AND(LEFT(I39,1)="F"),100/(APW-BPW*POWER(E,-CPW*J39)),IF(AND(RIGHT(I39,1)="D")*AND(LEFT(I39,1)="M"),100/(AD-BD*POWER(E,-CD*J39)),IF(AND(RIGHT(I39,1)="D")*AND(LEFT(I39,1)="F"),100/(ADW-BDW*POWER(E,-CDW*J39)),0))))))</f>
        <v>0</v>
      </c>
      <c r="AR39" s="9" t="b">
        <f t="shared" si="13"/>
        <v>0</v>
      </c>
      <c r="AS39" s="9" t="b">
        <f t="shared" si="14"/>
        <v>0</v>
      </c>
      <c r="AT39" s="9" t="b">
        <f t="shared" si="15"/>
        <v>0</v>
      </c>
      <c r="AU39" s="9" t="b">
        <f t="shared" si="16"/>
        <v>0</v>
      </c>
      <c r="AV39" s="9" t="b">
        <f t="shared" si="17"/>
        <v>0</v>
      </c>
      <c r="AW39" s="9" t="b">
        <f t="shared" si="18"/>
        <v>0</v>
      </c>
      <c r="AX39" s="9" t="b">
        <f t="shared" si="19"/>
        <v>0</v>
      </c>
      <c r="AY39" s="9" t="b">
        <f t="shared" si="20"/>
        <v>0</v>
      </c>
      <c r="AZ39" s="9" t="b">
        <f t="shared" si="21"/>
        <v>0</v>
      </c>
      <c r="BA39" s="8" t="b">
        <f t="shared" si="9"/>
        <v>0</v>
      </c>
      <c r="BB39" s="8" t="b">
        <f t="shared" si="10"/>
        <v>0</v>
      </c>
      <c r="BC39" s="8" t="b">
        <f t="shared" si="11"/>
        <v>0</v>
      </c>
      <c r="BD39" s="8" t="b">
        <f t="shared" si="12"/>
        <v>0</v>
      </c>
    </row>
    <row r="40" spans="1:56" ht="15" customHeight="1" x14ac:dyDescent="0.3">
      <c r="A40" s="56"/>
      <c r="B40" s="56"/>
      <c r="C40" s="57"/>
      <c r="D40" s="57"/>
      <c r="E40" s="57"/>
      <c r="F40" s="58"/>
      <c r="G40" s="39" t="str">
        <f>IF(F40="","",YEAR(DAT)-F40)</f>
        <v/>
      </c>
      <c r="H40" s="40" t="str">
        <f>IF(G40="","",IF(G40&lt;18,"Sub-Junior",IF(G40&lt;23,"Junior",IF(AND(G40&gt;39,G40&lt;45),"Master M1",IF(AND(G40&gt;44,G40&lt;50),"Master M2",IF(AND(G40&gt;49,G40&lt;55),"Master M3",IF(AND(G40&gt;54,G40&lt;60),"Master M4",IF(AND(G40&gt;59,G40&lt;70),"Master M5",IF(G40&gt;69,"Master M7","Open")))))))))</f>
        <v/>
      </c>
      <c r="I40" s="59"/>
      <c r="J40" s="59"/>
      <c r="K40" s="60" t="str">
        <f ca="1">IF(J40="","",VLOOKUP(J40,WeightClasses!$A$2:$E$17,IF(LEFT(I40,1)="F",IF(YEAR(TODAY())-F40&lt;18,4,2),IF(YEAR(TODAY())-F40&lt;18,5,3)),TRUE))</f>
        <v/>
      </c>
      <c r="L40" s="61"/>
      <c r="M40" s="62"/>
      <c r="N40" s="61"/>
      <c r="O40" s="63"/>
      <c r="P40" s="61"/>
      <c r="Q40" s="63"/>
      <c r="R40" s="64" t="str">
        <f>IF(OR(M40&lt;&gt;0,O40&lt;&gt;0,Q40&lt;&gt;0),MAX(IF(L40=$U$1,M40,0),IF(N40=$U$1,O40,0),IF(P40=$U$1,Q40,0)),"")</f>
        <v/>
      </c>
      <c r="S40" s="61"/>
      <c r="T40" s="63"/>
      <c r="U40" s="61"/>
      <c r="V40" s="63"/>
      <c r="W40" s="61"/>
      <c r="X40" s="63"/>
      <c r="Y40" s="64" t="str">
        <f>IF(OR(T40&lt;&gt;0,V40&lt;&gt;0,X40&lt;&gt;0),MAX(IF(S40=$U$1,T40,0),IF(U40=$U$1,V40,0),IF(W40=$U$1,X40,0)),"")</f>
        <v/>
      </c>
      <c r="Z40" s="65"/>
      <c r="AA40" s="66"/>
      <c r="AB40" s="65"/>
      <c r="AC40" s="66"/>
      <c r="AD40" s="65"/>
      <c r="AE40" s="66"/>
      <c r="AF40" s="64"/>
      <c r="AG40" s="52" t="str">
        <f>IF(OR(R40="",Y40=""),"",IF(BD40,"DSQ",IF(AND(RIGHT(I40,2)="SL",R40&lt;&gt;0,Y40&lt;&gt;0),IF(R40="",0,R40)+(IF(Y40="",0,Y40)),IF(AND(RIGHT(I40,2)="PU",R40&lt;&gt;0),R40,IF(AND(RIGHT(I40,1)="D",Y40&lt;&gt;0),Y40,0)))))</f>
        <v/>
      </c>
      <c r="AH40" s="67"/>
      <c r="AI40" s="52" t="str">
        <f>IF(G40="","",IF(AND(G40&gt;39,G40&lt;45),AG40*1.025,IF(AND(G40&gt;44,G40&lt;50),AG40*1.05,IF(AND(G40&gt;49,G40&lt;55),AG40*1.075,IF(AND(G40&gt;54,G40&lt;60),AG40*1.1,IF(AND(G40&gt;59,G40&lt;70),AG40*1.125,IF(AND(G40&gt;69,G40&lt;150),AG40*1.15,AG40*1)))))))</f>
        <v/>
      </c>
      <c r="AJ40" s="68" t="str">
        <f>IF(AND(AG40&lt;&gt;"",ISNUMBER(AG40)),AP40*AG40,"")</f>
        <v/>
      </c>
      <c r="AK40" s="52">
        <f>IF(AND(LEFT(I40,1)="M",RIGHT(I40,2)="SL"),95,IF(AND(LEFT(I40,1)="F",RIGHT(I40,2)="SL"),60,IF(AND(LEFT(I40,1)="M",RIGHT(I40,2)="PU"),90,IF(AND(LEFT(I40,1)="F",(RIGHT(I40,2)="PU")),55,IF(AND(LEFT(I40,1)="M",RIGHT(I40,1)="D"),100,IF(AND(LEFT(I40,1)="F",(RIGHT(I40,1)="D")),65,0))))))</f>
        <v>0</v>
      </c>
      <c r="AL40" s="52">
        <f>MAX(J40-AK40,0)</f>
        <v>0</v>
      </c>
      <c r="AM40" s="69">
        <f>AL40*0.05</f>
        <v>0</v>
      </c>
      <c r="AN40" s="78" t="str">
        <f>IF(AJ40="","",AJ40+AM40)</f>
        <v/>
      </c>
      <c r="AO40" s="80"/>
      <c r="AP40" s="68">
        <f>IF(AND(RIGHT(I40,2)="SL")*AND(LEFT(I40,1)="M"),100/(AT-BT*POWER(E,-CT*J40)),IF(AND(RIGHT(I40,2)="SL")*AND(LEFT(I40,1)="F"),100/(ATW-BTW*POWER(E,-CTW*J40)),IF(AND(RIGHT(I40,2)="PU")*AND(LEFT(I40,1)="M"),100/(AP-BP*POWER(E,-CP*J40)),IF(AND(RIGHT(I40,2)="PU")*AND(LEFT(I40,1)="F"),100/(APW-BPW*POWER(E,-CPW*J40)),IF(AND(RIGHT(I40,1)="D")*AND(LEFT(I40,1)="M"),100/(AD-BD*POWER(E,-CD*J40)),IF(AND(RIGHT(I40,1)="D")*AND(LEFT(I40,1)="F"),100/(ADW-BDW*POWER(E,-CDW*J40)),0))))))</f>
        <v>0</v>
      </c>
      <c r="AR40" s="9" t="b">
        <f t="shared" si="13"/>
        <v>0</v>
      </c>
      <c r="AS40" s="9" t="b">
        <f t="shared" si="14"/>
        <v>0</v>
      </c>
      <c r="AT40" s="9" t="b">
        <f t="shared" si="15"/>
        <v>0</v>
      </c>
      <c r="AU40" s="9" t="b">
        <f t="shared" si="16"/>
        <v>0</v>
      </c>
      <c r="AV40" s="9" t="b">
        <f t="shared" si="17"/>
        <v>0</v>
      </c>
      <c r="AW40" s="9" t="b">
        <f t="shared" si="18"/>
        <v>0</v>
      </c>
      <c r="AX40" s="9" t="b">
        <f t="shared" si="19"/>
        <v>0</v>
      </c>
      <c r="AY40" s="9" t="b">
        <f t="shared" si="20"/>
        <v>0</v>
      </c>
      <c r="AZ40" s="9" t="b">
        <f t="shared" si="21"/>
        <v>0</v>
      </c>
      <c r="BA40" s="8" t="b">
        <f t="shared" si="9"/>
        <v>0</v>
      </c>
      <c r="BB40" s="8" t="b">
        <f t="shared" si="10"/>
        <v>0</v>
      </c>
      <c r="BC40" s="8" t="b">
        <f t="shared" si="11"/>
        <v>0</v>
      </c>
      <c r="BD40" s="8" t="b">
        <f t="shared" si="12"/>
        <v>0</v>
      </c>
    </row>
    <row r="41" spans="1:56" ht="15" customHeight="1" x14ac:dyDescent="0.3">
      <c r="A41" s="56"/>
      <c r="B41" s="56"/>
      <c r="C41" s="57"/>
      <c r="D41" s="57"/>
      <c r="E41" s="57"/>
      <c r="F41" s="58"/>
      <c r="G41" s="39" t="str">
        <f>IF(F41="","",YEAR(DAT)-F41)</f>
        <v/>
      </c>
      <c r="H41" s="40" t="str">
        <f>IF(G41="","",IF(G41&lt;18,"Sub-Junior",IF(G41&lt;23,"Junior",IF(AND(G41&gt;39,G41&lt;45),"Master M1",IF(AND(G41&gt;44,G41&lt;50),"Master M2",IF(AND(G41&gt;49,G41&lt;55),"Master M3",IF(AND(G41&gt;54,G41&lt;60),"Master M4",IF(AND(G41&gt;59,G41&lt;70),"Master M5",IF(G41&gt;69,"Master M7","Open")))))))))</f>
        <v/>
      </c>
      <c r="I41" s="59"/>
      <c r="J41" s="59"/>
      <c r="K41" s="60" t="str">
        <f ca="1">IF(J41="","",VLOOKUP(J41,WeightClasses!$A$2:$E$17,IF(LEFT(I41,1)="F",IF(YEAR(TODAY())-F41&lt;18,4,2),IF(YEAR(TODAY())-F41&lt;18,5,3)),TRUE))</f>
        <v/>
      </c>
      <c r="L41" s="61"/>
      <c r="M41" s="62"/>
      <c r="N41" s="61"/>
      <c r="O41" s="63"/>
      <c r="P41" s="61"/>
      <c r="Q41" s="63"/>
      <c r="R41" s="64" t="str">
        <f>IF(OR(M41&lt;&gt;0,O41&lt;&gt;0,Q41&lt;&gt;0),MAX(IF(L41=$U$1,M41,0),IF(N41=$U$1,O41,0),IF(P41=$U$1,Q41,0)),"")</f>
        <v/>
      </c>
      <c r="S41" s="61"/>
      <c r="T41" s="63"/>
      <c r="U41" s="61"/>
      <c r="V41" s="63"/>
      <c r="W41" s="61"/>
      <c r="X41" s="63"/>
      <c r="Y41" s="64" t="str">
        <f>IF(OR(T41&lt;&gt;0,V41&lt;&gt;0,X41&lt;&gt;0),MAX(IF(S41=$U$1,T41,0),IF(U41=$U$1,V41,0),IF(W41=$U$1,X41,0)),"")</f>
        <v/>
      </c>
      <c r="Z41" s="65"/>
      <c r="AA41" s="66"/>
      <c r="AB41" s="65"/>
      <c r="AC41" s="66"/>
      <c r="AD41" s="65"/>
      <c r="AE41" s="66"/>
      <c r="AF41" s="64"/>
      <c r="AG41" s="52" t="str">
        <f>IF(OR(R41="",Y41=""),"",IF(BD41,"DSQ",IF(AND(RIGHT(I41,2)="SL",R41&lt;&gt;0,Y41&lt;&gt;0),IF(R41="",0,R41)+(IF(Y41="",0,Y41)),IF(AND(RIGHT(I41,2)="PU",R41&lt;&gt;0),R41,IF(AND(RIGHT(I41,1)="D",Y41&lt;&gt;0),Y41,0)))))</f>
        <v/>
      </c>
      <c r="AH41" s="67"/>
      <c r="AI41" s="52" t="str">
        <f>IF(G41="","",IF(AND(G41&gt;39,G41&lt;45),AG41*1.025,IF(AND(G41&gt;44,G41&lt;50),AG41*1.05,IF(AND(G41&gt;49,G41&lt;55),AG41*1.075,IF(AND(G41&gt;54,G41&lt;60),AG41*1.1,IF(AND(G41&gt;59,G41&lt;70),AG41*1.125,IF(AND(G41&gt;69,G41&lt;150),AG41*1.15,AG41*1)))))))</f>
        <v/>
      </c>
      <c r="AJ41" s="68" t="str">
        <f>IF(AND(AG41&lt;&gt;"",ISNUMBER(AG41)),AP41*AG41,"")</f>
        <v/>
      </c>
      <c r="AK41" s="52">
        <f>IF(AND(LEFT(I41,1)="M",RIGHT(I41,2)="SL"),95,IF(AND(LEFT(I41,1)="F",RIGHT(I41,2)="SL"),60,IF(AND(LEFT(I41,1)="M",RIGHT(I41,2)="PU"),90,IF(AND(LEFT(I41,1)="F",(RIGHT(I41,2)="PU")),55,IF(AND(LEFT(I41,1)="M",RIGHT(I41,1)="D"),100,IF(AND(LEFT(I41,1)="F",(RIGHT(I41,1)="D")),65,0))))))</f>
        <v>0</v>
      </c>
      <c r="AL41" s="52">
        <f>MAX(J41-AK41,0)</f>
        <v>0</v>
      </c>
      <c r="AM41" s="69">
        <f>AL41*0.05</f>
        <v>0</v>
      </c>
      <c r="AN41" s="78" t="str">
        <f>IF(AJ41="","",AJ41+AM41)</f>
        <v/>
      </c>
      <c r="AO41" s="80"/>
      <c r="AP41" s="68">
        <f>IF(AND(RIGHT(I41,2)="SL")*AND(LEFT(I41,1)="M"),100/(AT-BT*POWER(E,-CT*J41)),IF(AND(RIGHT(I41,2)="SL")*AND(LEFT(I41,1)="F"),100/(ATW-BTW*POWER(E,-CTW*J41)),IF(AND(RIGHT(I41,2)="PU")*AND(LEFT(I41,1)="M"),100/(AP-BP*POWER(E,-CP*J41)),IF(AND(RIGHT(I41,2)="PU")*AND(LEFT(I41,1)="F"),100/(APW-BPW*POWER(E,-CPW*J41)),IF(AND(RIGHT(I41,1)="D")*AND(LEFT(I41,1)="M"),100/(AD-BD*POWER(E,-CD*J41)),IF(AND(RIGHT(I41,1)="D")*AND(LEFT(I41,1)="F"),100/(ADW-BDW*POWER(E,-CDW*J41)),0))))))</f>
        <v>0</v>
      </c>
      <c r="AR41" s="9" t="b">
        <f t="shared" si="13"/>
        <v>0</v>
      </c>
      <c r="AS41" s="9" t="b">
        <f t="shared" si="14"/>
        <v>0</v>
      </c>
      <c r="AT41" s="9" t="b">
        <f t="shared" si="15"/>
        <v>0</v>
      </c>
      <c r="AU41" s="9" t="b">
        <f t="shared" si="16"/>
        <v>0</v>
      </c>
      <c r="AV41" s="9" t="b">
        <f t="shared" si="17"/>
        <v>0</v>
      </c>
      <c r="AW41" s="9" t="b">
        <f t="shared" si="18"/>
        <v>0</v>
      </c>
      <c r="AX41" s="9" t="b">
        <f t="shared" si="19"/>
        <v>0</v>
      </c>
      <c r="AY41" s="9" t="b">
        <f t="shared" si="20"/>
        <v>0</v>
      </c>
      <c r="AZ41" s="9" t="b">
        <f t="shared" si="21"/>
        <v>0</v>
      </c>
      <c r="BA41" s="8" t="b">
        <f t="shared" si="9"/>
        <v>0</v>
      </c>
      <c r="BB41" s="8" t="b">
        <f t="shared" si="10"/>
        <v>0</v>
      </c>
      <c r="BC41" s="8" t="b">
        <f t="shared" si="11"/>
        <v>0</v>
      </c>
      <c r="BD41" s="8" t="b">
        <f t="shared" si="12"/>
        <v>0</v>
      </c>
    </row>
    <row r="42" spans="1:56" ht="15" customHeight="1" x14ac:dyDescent="0.3">
      <c r="A42" s="56"/>
      <c r="B42" s="56"/>
      <c r="C42" s="57"/>
      <c r="D42" s="57"/>
      <c r="E42" s="57"/>
      <c r="F42" s="58"/>
      <c r="G42" s="39" t="str">
        <f>IF(F42="","",YEAR(DAT)-F42)</f>
        <v/>
      </c>
      <c r="H42" s="40" t="str">
        <f>IF(G42="","",IF(G42&lt;18,"Sub-Junior",IF(G42&lt;23,"Junior",IF(AND(G42&gt;39,G42&lt;45),"Master M1",IF(AND(G42&gt;44,G42&lt;50),"Master M2",IF(AND(G42&gt;49,G42&lt;55),"Master M3",IF(AND(G42&gt;54,G42&lt;60),"Master M4",IF(AND(G42&gt;59,G42&lt;70),"Master M5",IF(G42&gt;69,"Master M7","Open")))))))))</f>
        <v/>
      </c>
      <c r="I42" s="59"/>
      <c r="J42" s="59"/>
      <c r="K42" s="60" t="str">
        <f ca="1">IF(J42="","",VLOOKUP(J42,WeightClasses!$A$2:$E$17,IF(LEFT(I42,1)="F",IF(YEAR(TODAY())-F42&lt;18,4,2),IF(YEAR(TODAY())-F42&lt;18,5,3)),TRUE))</f>
        <v/>
      </c>
      <c r="L42" s="61"/>
      <c r="M42" s="62"/>
      <c r="N42" s="61"/>
      <c r="O42" s="63"/>
      <c r="P42" s="61"/>
      <c r="Q42" s="63"/>
      <c r="R42" s="64" t="str">
        <f>IF(OR(M42&lt;&gt;0,O42&lt;&gt;0,Q42&lt;&gt;0),MAX(IF(L42=$U$1,M42,0),IF(N42=$U$1,O42,0),IF(P42=$U$1,Q42,0)),"")</f>
        <v/>
      </c>
      <c r="S42" s="61"/>
      <c r="T42" s="63"/>
      <c r="U42" s="61"/>
      <c r="V42" s="63"/>
      <c r="W42" s="61"/>
      <c r="X42" s="63"/>
      <c r="Y42" s="64" t="str">
        <f>IF(OR(T42&lt;&gt;0,V42&lt;&gt;0,X42&lt;&gt;0),MAX(IF(S42=$U$1,T42,0),IF(U42=$U$1,V42,0),IF(W42=$U$1,X42,0)),"")</f>
        <v/>
      </c>
      <c r="Z42" s="65"/>
      <c r="AA42" s="66"/>
      <c r="AB42" s="65"/>
      <c r="AC42" s="66"/>
      <c r="AD42" s="65"/>
      <c r="AE42" s="66"/>
      <c r="AF42" s="64"/>
      <c r="AG42" s="52" t="str">
        <f>IF(OR(R42="",Y42=""),"",IF(BD42,"DSQ",IF(AND(RIGHT(I42,2)="SL",R42&lt;&gt;0,Y42&lt;&gt;0),IF(R42="",0,R42)+(IF(Y42="",0,Y42)),IF(AND(RIGHT(I42,2)="PU",R42&lt;&gt;0),R42,IF(AND(RIGHT(I42,1)="D",Y42&lt;&gt;0),Y42,0)))))</f>
        <v/>
      </c>
      <c r="AH42" s="67"/>
      <c r="AI42" s="52" t="str">
        <f>IF(G42="","",IF(AND(G42&gt;39,G42&lt;45),AG42*1.025,IF(AND(G42&gt;44,G42&lt;50),AG42*1.05,IF(AND(G42&gt;49,G42&lt;55),AG42*1.075,IF(AND(G42&gt;54,G42&lt;60),AG42*1.1,IF(AND(G42&gt;59,G42&lt;70),AG42*1.125,IF(AND(G42&gt;69,G42&lt;150),AG42*1.15,AG42*1)))))))</f>
        <v/>
      </c>
      <c r="AJ42" s="68" t="str">
        <f>IF(AND(AG42&lt;&gt;"",ISNUMBER(AG42)),AP42*AG42,"")</f>
        <v/>
      </c>
      <c r="AK42" s="52">
        <f>IF(AND(LEFT(I42,1)="M",RIGHT(I42,2)="SL"),95,IF(AND(LEFT(I42,1)="F",RIGHT(I42,2)="SL"),60,IF(AND(LEFT(I42,1)="M",RIGHT(I42,2)="PU"),90,IF(AND(LEFT(I42,1)="F",(RIGHT(I42,2)="PU")),55,IF(AND(LEFT(I42,1)="M",RIGHT(I42,1)="D"),100,IF(AND(LEFT(I42,1)="F",(RIGHT(I42,1)="D")),65,0))))))</f>
        <v>0</v>
      </c>
      <c r="AL42" s="52">
        <f>MAX(J42-AK42,0)</f>
        <v>0</v>
      </c>
      <c r="AM42" s="69">
        <f>AL42*0.05</f>
        <v>0</v>
      </c>
      <c r="AN42" s="78" t="str">
        <f>IF(AJ42="","",AJ42+AM42)</f>
        <v/>
      </c>
      <c r="AO42" s="80"/>
      <c r="AP42" s="68">
        <f>IF(AND(RIGHT(I42,2)="SL")*AND(LEFT(I42,1)="M"),100/(AT-BT*POWER(E,-CT*J42)),IF(AND(RIGHT(I42,2)="SL")*AND(LEFT(I42,1)="F"),100/(ATW-BTW*POWER(E,-CTW*J42)),IF(AND(RIGHT(I42,2)="PU")*AND(LEFT(I42,1)="M"),100/(AP-BP*POWER(E,-CP*J42)),IF(AND(RIGHT(I42,2)="PU")*AND(LEFT(I42,1)="F"),100/(APW-BPW*POWER(E,-CPW*J42)),IF(AND(RIGHT(I42,1)="D")*AND(LEFT(I42,1)="M"),100/(AD-BD*POWER(E,-CD*J42)),IF(AND(RIGHT(I42,1)="D")*AND(LEFT(I42,1)="F"),100/(ADW-BDW*POWER(E,-CDW*J42)),0))))))</f>
        <v>0</v>
      </c>
      <c r="AR42" s="9" t="b">
        <f t="shared" si="13"/>
        <v>0</v>
      </c>
      <c r="AS42" s="9" t="b">
        <f t="shared" si="14"/>
        <v>0</v>
      </c>
      <c r="AT42" s="9" t="b">
        <f t="shared" si="15"/>
        <v>0</v>
      </c>
      <c r="AU42" s="9" t="b">
        <f t="shared" si="16"/>
        <v>0</v>
      </c>
      <c r="AV42" s="9" t="b">
        <f t="shared" si="17"/>
        <v>0</v>
      </c>
      <c r="AW42" s="9" t="b">
        <f t="shared" si="18"/>
        <v>0</v>
      </c>
      <c r="AX42" s="9" t="b">
        <f t="shared" si="19"/>
        <v>0</v>
      </c>
      <c r="AY42" s="9" t="b">
        <f t="shared" si="20"/>
        <v>0</v>
      </c>
      <c r="AZ42" s="9" t="b">
        <f t="shared" si="21"/>
        <v>0</v>
      </c>
      <c r="BA42" s="8" t="b">
        <f t="shared" si="9"/>
        <v>0</v>
      </c>
      <c r="BB42" s="8" t="b">
        <f t="shared" si="10"/>
        <v>0</v>
      </c>
      <c r="BC42" s="8" t="b">
        <f t="shared" si="11"/>
        <v>0</v>
      </c>
      <c r="BD42" s="8" t="b">
        <f t="shared" si="12"/>
        <v>0</v>
      </c>
    </row>
    <row r="43" spans="1:56" ht="15" customHeight="1" x14ac:dyDescent="0.3">
      <c r="A43" s="56"/>
      <c r="B43" s="56"/>
      <c r="C43" s="57"/>
      <c r="D43" s="57"/>
      <c r="E43" s="57"/>
      <c r="F43" s="58"/>
      <c r="G43" s="39" t="str">
        <f>IF(F43="","",YEAR(DAT)-F43)</f>
        <v/>
      </c>
      <c r="H43" s="40" t="str">
        <f>IF(G43="","",IF(G43&lt;18,"Sub-Junior",IF(G43&lt;23,"Junior",IF(AND(G43&gt;39,G43&lt;45),"Master M1",IF(AND(G43&gt;44,G43&lt;50),"Master M2",IF(AND(G43&gt;49,G43&lt;55),"Master M3",IF(AND(G43&gt;54,G43&lt;60),"Master M4",IF(AND(G43&gt;59,G43&lt;70),"Master M5",IF(G43&gt;69,"Master M7","Open")))))))))</f>
        <v/>
      </c>
      <c r="I43" s="59"/>
      <c r="J43" s="59"/>
      <c r="K43" s="60" t="str">
        <f ca="1">IF(J43="","",VLOOKUP(J43,WeightClasses!$A$2:$E$17,IF(LEFT(I43,1)="F",IF(YEAR(TODAY())-F43&lt;18,4,2),IF(YEAR(TODAY())-F43&lt;18,5,3)),TRUE))</f>
        <v/>
      </c>
      <c r="L43" s="61"/>
      <c r="M43" s="62"/>
      <c r="N43" s="61"/>
      <c r="O43" s="63"/>
      <c r="P43" s="61"/>
      <c r="Q43" s="63"/>
      <c r="R43" s="64" t="str">
        <f>IF(OR(M43&lt;&gt;0,O43&lt;&gt;0,Q43&lt;&gt;0),MAX(IF(L43=$U$1,M43,0),IF(N43=$U$1,O43,0),IF(P43=$U$1,Q43,0)),"")</f>
        <v/>
      </c>
      <c r="S43" s="61"/>
      <c r="T43" s="63"/>
      <c r="U43" s="61"/>
      <c r="V43" s="63"/>
      <c r="W43" s="61"/>
      <c r="X43" s="63"/>
      <c r="Y43" s="64" t="str">
        <f>IF(OR(T43&lt;&gt;0,V43&lt;&gt;0,X43&lt;&gt;0),MAX(IF(S43=$U$1,T43,0),IF(U43=$U$1,V43,0),IF(W43=$U$1,X43,0)),"")</f>
        <v/>
      </c>
      <c r="Z43" s="65"/>
      <c r="AA43" s="66"/>
      <c r="AB43" s="65"/>
      <c r="AC43" s="66"/>
      <c r="AD43" s="65"/>
      <c r="AE43" s="66"/>
      <c r="AF43" s="64"/>
      <c r="AG43" s="52" t="str">
        <f>IF(OR(R43="",Y43=""),"",IF(BD43,"DSQ",IF(AND(RIGHT(I43,2)="SL",R43&lt;&gt;0,Y43&lt;&gt;0),IF(R43="",0,R43)+(IF(Y43="",0,Y43)),IF(AND(RIGHT(I43,2)="PU",R43&lt;&gt;0),R43,IF(AND(RIGHT(I43,1)="D",Y43&lt;&gt;0),Y43,0)))))</f>
        <v/>
      </c>
      <c r="AH43" s="67"/>
      <c r="AI43" s="52" t="str">
        <f>IF(G43="","",IF(AND(G43&gt;39,G43&lt;45),AG43*1.025,IF(AND(G43&gt;44,G43&lt;50),AG43*1.05,IF(AND(G43&gt;49,G43&lt;55),AG43*1.075,IF(AND(G43&gt;54,G43&lt;60),AG43*1.1,IF(AND(G43&gt;59,G43&lt;70),AG43*1.125,IF(AND(G43&gt;69,G43&lt;150),AG43*1.15,AG43*1)))))))</f>
        <v/>
      </c>
      <c r="AJ43" s="68" t="str">
        <f>IF(AND(AG43&lt;&gt;"",ISNUMBER(AG43)),AP43*AG43,"")</f>
        <v/>
      </c>
      <c r="AK43" s="52">
        <f>IF(AND(LEFT(I43,1)="M",RIGHT(I43,2)="SL"),95,IF(AND(LEFT(I43,1)="F",RIGHT(I43,2)="SL"),60,IF(AND(LEFT(I43,1)="M",RIGHT(I43,2)="PU"),90,IF(AND(LEFT(I43,1)="F",(RIGHT(I43,2)="PU")),55,IF(AND(LEFT(I43,1)="M",RIGHT(I43,1)="D"),100,IF(AND(LEFT(I43,1)="F",(RIGHT(I43,1)="D")),65,0))))))</f>
        <v>0</v>
      </c>
      <c r="AL43" s="52">
        <f>MAX(J43-AK43,0)</f>
        <v>0</v>
      </c>
      <c r="AM43" s="69">
        <f>AL43*0.05</f>
        <v>0</v>
      </c>
      <c r="AN43" s="78" t="str">
        <f>IF(AJ43="","",AJ43+AM43)</f>
        <v/>
      </c>
      <c r="AO43" s="80"/>
      <c r="AP43" s="68">
        <f>IF(AND(RIGHT(I43,2)="SL")*AND(LEFT(I43,1)="M"),100/(AT-BT*POWER(E,-CT*J43)),IF(AND(RIGHT(I43,2)="SL")*AND(LEFT(I43,1)="F"),100/(ATW-BTW*POWER(E,-CTW*J43)),IF(AND(RIGHT(I43,2)="PU")*AND(LEFT(I43,1)="M"),100/(AP-BP*POWER(E,-CP*J43)),IF(AND(RIGHT(I43,2)="PU")*AND(LEFT(I43,1)="F"),100/(APW-BPW*POWER(E,-CPW*J43)),IF(AND(RIGHT(I43,1)="D")*AND(LEFT(I43,1)="M"),100/(AD-BD*POWER(E,-CD*J43)),IF(AND(RIGHT(I43,1)="D")*AND(LEFT(I43,1)="F"),100/(ADW-BDW*POWER(E,-CDW*J43)),0))))))</f>
        <v>0</v>
      </c>
      <c r="AR43" s="9" t="b">
        <f t="shared" si="13"/>
        <v>0</v>
      </c>
      <c r="AS43" s="9" t="b">
        <f t="shared" si="14"/>
        <v>0</v>
      </c>
      <c r="AT43" s="9" t="b">
        <f t="shared" si="15"/>
        <v>0</v>
      </c>
      <c r="AU43" s="9" t="b">
        <f t="shared" si="16"/>
        <v>0</v>
      </c>
      <c r="AV43" s="9" t="b">
        <f t="shared" si="17"/>
        <v>0</v>
      </c>
      <c r="AW43" s="9" t="b">
        <f t="shared" si="18"/>
        <v>0</v>
      </c>
      <c r="AX43" s="9" t="b">
        <f t="shared" si="19"/>
        <v>0</v>
      </c>
      <c r="AY43" s="9" t="b">
        <f t="shared" si="20"/>
        <v>0</v>
      </c>
      <c r="AZ43" s="9" t="b">
        <f t="shared" si="21"/>
        <v>0</v>
      </c>
      <c r="BA43" s="8" t="b">
        <f t="shared" si="9"/>
        <v>0</v>
      </c>
      <c r="BB43" s="8" t="b">
        <f t="shared" si="10"/>
        <v>0</v>
      </c>
      <c r="BC43" s="8" t="b">
        <f t="shared" si="11"/>
        <v>0</v>
      </c>
      <c r="BD43" s="8" t="b">
        <f t="shared" si="12"/>
        <v>0</v>
      </c>
    </row>
    <row r="44" spans="1:56" ht="15" customHeight="1" x14ac:dyDescent="0.3">
      <c r="A44" s="56"/>
      <c r="B44" s="56"/>
      <c r="C44" s="57"/>
      <c r="D44" s="57"/>
      <c r="E44" s="57"/>
      <c r="F44" s="58"/>
      <c r="G44" s="39" t="str">
        <f>IF(F44="","",YEAR(DAT)-F44)</f>
        <v/>
      </c>
      <c r="H44" s="40" t="str">
        <f>IF(G44="","",IF(G44&lt;18,"Sub-Junior",IF(G44&lt;23,"Junior",IF(AND(G44&gt;39,G44&lt;45),"Master M1",IF(AND(G44&gt;44,G44&lt;50),"Master M2",IF(AND(G44&gt;49,G44&lt;55),"Master M3",IF(AND(G44&gt;54,G44&lt;60),"Master M4",IF(AND(G44&gt;59,G44&lt;70),"Master M5",IF(G44&gt;69,"Master M7","Open")))))))))</f>
        <v/>
      </c>
      <c r="I44" s="59"/>
      <c r="J44" s="59"/>
      <c r="K44" s="60" t="str">
        <f ca="1">IF(J44="","",VLOOKUP(J44,WeightClasses!$A$2:$E$17,IF(LEFT(I44,1)="F",IF(YEAR(TODAY())-F44&lt;18,4,2),IF(YEAR(TODAY())-F44&lt;18,5,3)),TRUE))</f>
        <v/>
      </c>
      <c r="L44" s="61"/>
      <c r="M44" s="62"/>
      <c r="N44" s="61"/>
      <c r="O44" s="63"/>
      <c r="P44" s="61"/>
      <c r="Q44" s="63"/>
      <c r="R44" s="64" t="str">
        <f>IF(OR(M44&lt;&gt;0,O44&lt;&gt;0,Q44&lt;&gt;0),MAX(IF(L44=$U$1,M44,0),IF(N44=$U$1,O44,0),IF(P44=$U$1,Q44,0)),"")</f>
        <v/>
      </c>
      <c r="S44" s="61"/>
      <c r="T44" s="63"/>
      <c r="U44" s="61"/>
      <c r="V44" s="63"/>
      <c r="W44" s="61"/>
      <c r="X44" s="63"/>
      <c r="Y44" s="64" t="str">
        <f>IF(OR(T44&lt;&gt;0,V44&lt;&gt;0,X44&lt;&gt;0),MAX(IF(S44=$U$1,T44,0),IF(U44=$U$1,V44,0),IF(W44=$U$1,X44,0)),"")</f>
        <v/>
      </c>
      <c r="Z44" s="65"/>
      <c r="AA44" s="66"/>
      <c r="AB44" s="65"/>
      <c r="AC44" s="66"/>
      <c r="AD44" s="65"/>
      <c r="AE44" s="66"/>
      <c r="AF44" s="64"/>
      <c r="AG44" s="52" t="str">
        <f>IF(OR(R44="",Y44=""),"",IF(BD44,"DSQ",IF(AND(RIGHT(I44,2)="SL",R44&lt;&gt;0,Y44&lt;&gt;0),IF(R44="",0,R44)+(IF(Y44="",0,Y44)),IF(AND(RIGHT(I44,2)="PU",R44&lt;&gt;0),R44,IF(AND(RIGHT(I44,1)="D",Y44&lt;&gt;0),Y44,0)))))</f>
        <v/>
      </c>
      <c r="AH44" s="67"/>
      <c r="AI44" s="52" t="str">
        <f>IF(G44="","",IF(AND(G44&gt;39,G44&lt;45),AG44*1.025,IF(AND(G44&gt;44,G44&lt;50),AG44*1.05,IF(AND(G44&gt;49,G44&lt;55),AG44*1.075,IF(AND(G44&gt;54,G44&lt;60),AG44*1.1,IF(AND(G44&gt;59,G44&lt;70),AG44*1.125,IF(AND(G44&gt;69,G44&lt;150),AG44*1.15,AG44*1)))))))</f>
        <v/>
      </c>
      <c r="AJ44" s="68" t="str">
        <f>IF(AND(AG44&lt;&gt;"",ISNUMBER(AG44)),AP44*AG44,"")</f>
        <v/>
      </c>
      <c r="AK44" s="52">
        <f>IF(AND(LEFT(I44,1)="M",RIGHT(I44,2)="SL"),95,IF(AND(LEFT(I44,1)="F",RIGHT(I44,2)="SL"),60,IF(AND(LEFT(I44,1)="M",RIGHT(I44,2)="PU"),90,IF(AND(LEFT(I44,1)="F",(RIGHT(I44,2)="PU")),55,IF(AND(LEFT(I44,1)="M",RIGHT(I44,1)="D"),100,IF(AND(LEFT(I44,1)="F",(RIGHT(I44,1)="D")),65,0))))))</f>
        <v>0</v>
      </c>
      <c r="AL44" s="52">
        <f>MAX(J44-AK44,0)</f>
        <v>0</v>
      </c>
      <c r="AM44" s="69">
        <f>AL44*0.05</f>
        <v>0</v>
      </c>
      <c r="AN44" s="78" t="str">
        <f>IF(AJ44="","",AJ44+AM44)</f>
        <v/>
      </c>
      <c r="AO44" s="80"/>
      <c r="AP44" s="68">
        <f>IF(AND(RIGHT(I44,2)="SL")*AND(LEFT(I44,1)="M"),100/(AT-BT*POWER(E,-CT*J44)),IF(AND(RIGHT(I44,2)="SL")*AND(LEFT(I44,1)="F"),100/(ATW-BTW*POWER(E,-CTW*J44)),IF(AND(RIGHT(I44,2)="PU")*AND(LEFT(I44,1)="M"),100/(AP-BP*POWER(E,-CP*J44)),IF(AND(RIGHT(I44,2)="PU")*AND(LEFT(I44,1)="F"),100/(APW-BPW*POWER(E,-CPW*J44)),IF(AND(RIGHT(I44,1)="D")*AND(LEFT(I44,1)="M"),100/(AD-BD*POWER(E,-CD*J44)),IF(AND(RIGHT(I44,1)="D")*AND(LEFT(I44,1)="F"),100/(ADW-BDW*POWER(E,-CDW*J44)),0))))))</f>
        <v>0</v>
      </c>
      <c r="AR44" s="9" t="b">
        <f t="shared" si="13"/>
        <v>0</v>
      </c>
      <c r="AS44" s="9" t="b">
        <f t="shared" si="14"/>
        <v>0</v>
      </c>
      <c r="AT44" s="9" t="b">
        <f t="shared" si="15"/>
        <v>0</v>
      </c>
      <c r="AU44" s="9" t="b">
        <f t="shared" si="16"/>
        <v>0</v>
      </c>
      <c r="AV44" s="9" t="b">
        <f t="shared" si="17"/>
        <v>0</v>
      </c>
      <c r="AW44" s="9" t="b">
        <f t="shared" si="18"/>
        <v>0</v>
      </c>
      <c r="AX44" s="9" t="b">
        <f t="shared" si="19"/>
        <v>0</v>
      </c>
      <c r="AY44" s="9" t="b">
        <f t="shared" si="20"/>
        <v>0</v>
      </c>
      <c r="AZ44" s="9" t="b">
        <f t="shared" si="21"/>
        <v>0</v>
      </c>
      <c r="BA44" s="8" t="b">
        <f t="shared" si="9"/>
        <v>0</v>
      </c>
      <c r="BB44" s="8" t="b">
        <f t="shared" si="10"/>
        <v>0</v>
      </c>
      <c r="BC44" s="8" t="b">
        <f t="shared" si="11"/>
        <v>0</v>
      </c>
      <c r="BD44" s="8" t="b">
        <f t="shared" si="12"/>
        <v>0</v>
      </c>
    </row>
    <row r="45" spans="1:56" ht="15" customHeight="1" x14ac:dyDescent="0.3">
      <c r="A45" s="56"/>
      <c r="B45" s="56"/>
      <c r="C45" s="57"/>
      <c r="D45" s="57"/>
      <c r="E45" s="57"/>
      <c r="F45" s="58"/>
      <c r="G45" s="39" t="str">
        <f>IF(F45="","",YEAR(DAT)-F45)</f>
        <v/>
      </c>
      <c r="H45" s="40" t="str">
        <f>IF(G45="","",IF(G45&lt;18,"Sub-Junior",IF(G45&lt;23,"Junior",IF(AND(G45&gt;39,G45&lt;45),"Master M1",IF(AND(G45&gt;44,G45&lt;50),"Master M2",IF(AND(G45&gt;49,G45&lt;55),"Master M3",IF(AND(G45&gt;54,G45&lt;60),"Master M4",IF(AND(G45&gt;59,G45&lt;70),"Master M5",IF(G45&gt;69,"Master M7","Open")))))))))</f>
        <v/>
      </c>
      <c r="I45" s="59"/>
      <c r="J45" s="59"/>
      <c r="K45" s="60" t="str">
        <f ca="1">IF(J45="","",VLOOKUP(J45,WeightClasses!$A$2:$E$17,IF(LEFT(I45,1)="F",IF(YEAR(TODAY())-F45&lt;18,4,2),IF(YEAR(TODAY())-F45&lt;18,5,3)),TRUE))</f>
        <v/>
      </c>
      <c r="L45" s="61"/>
      <c r="M45" s="62"/>
      <c r="N45" s="61"/>
      <c r="O45" s="63"/>
      <c r="P45" s="61"/>
      <c r="Q45" s="63"/>
      <c r="R45" s="64" t="str">
        <f>IF(OR(M45&lt;&gt;0,O45&lt;&gt;0,Q45&lt;&gt;0),MAX(IF(L45=$U$1,M45,0),IF(N45=$U$1,O45,0),IF(P45=$U$1,Q45,0)),"")</f>
        <v/>
      </c>
      <c r="S45" s="61"/>
      <c r="T45" s="63"/>
      <c r="U45" s="61"/>
      <c r="V45" s="63"/>
      <c r="W45" s="61"/>
      <c r="X45" s="63"/>
      <c r="Y45" s="64" t="str">
        <f>IF(OR(T45&lt;&gt;0,V45&lt;&gt;0,X45&lt;&gt;0),MAX(IF(S45=$U$1,T45,0),IF(U45=$U$1,V45,0),IF(W45=$U$1,X45,0)),"")</f>
        <v/>
      </c>
      <c r="Z45" s="65"/>
      <c r="AA45" s="66"/>
      <c r="AB45" s="65"/>
      <c r="AC45" s="66"/>
      <c r="AD45" s="65"/>
      <c r="AE45" s="66"/>
      <c r="AF45" s="64"/>
      <c r="AG45" s="52" t="str">
        <f>IF(OR(R45="",Y45=""),"",IF(BD45,"DSQ",IF(AND(RIGHT(I45,2)="SL",R45&lt;&gt;0,Y45&lt;&gt;0),IF(R45="",0,R45)+(IF(Y45="",0,Y45)),IF(AND(RIGHT(I45,2)="PU",R45&lt;&gt;0),R45,IF(AND(RIGHT(I45,1)="D",Y45&lt;&gt;0),Y45,0)))))</f>
        <v/>
      </c>
      <c r="AH45" s="67"/>
      <c r="AI45" s="52" t="str">
        <f>IF(G45="","",IF(AND(G45&gt;39,G45&lt;45),AG45*1.025,IF(AND(G45&gt;44,G45&lt;50),AG45*1.05,IF(AND(G45&gt;49,G45&lt;55),AG45*1.075,IF(AND(G45&gt;54,G45&lt;60),AG45*1.1,IF(AND(G45&gt;59,G45&lt;70),AG45*1.125,IF(AND(G45&gt;69,G45&lt;150),AG45*1.15,AG45*1)))))))</f>
        <v/>
      </c>
      <c r="AJ45" s="68" t="str">
        <f>IF(AND(AG45&lt;&gt;"",ISNUMBER(AG45)),AP45*AG45,"")</f>
        <v/>
      </c>
      <c r="AK45" s="52">
        <f>IF(AND(LEFT(I45,1)="M",RIGHT(I45,2)="SL"),95,IF(AND(LEFT(I45,1)="F",RIGHT(I45,2)="SL"),60,IF(AND(LEFT(I45,1)="M",RIGHT(I45,2)="PU"),90,IF(AND(LEFT(I45,1)="F",(RIGHT(I45,2)="PU")),55,IF(AND(LEFT(I45,1)="M",RIGHT(I45,1)="D"),100,IF(AND(LEFT(I45,1)="F",(RIGHT(I45,1)="D")),65,0))))))</f>
        <v>0</v>
      </c>
      <c r="AL45" s="52">
        <f>MAX(J45-AK45,0)</f>
        <v>0</v>
      </c>
      <c r="AM45" s="69">
        <f>AL45*0.05</f>
        <v>0</v>
      </c>
      <c r="AN45" s="78" t="str">
        <f>IF(AJ45="","",AJ45+AM45)</f>
        <v/>
      </c>
      <c r="AO45" s="80"/>
      <c r="AP45" s="68">
        <f>IF(AND(RIGHT(I45,2)="SL")*AND(LEFT(I45,1)="M"),100/(AT-BT*POWER(E,-CT*J45)),IF(AND(RIGHT(I45,2)="SL")*AND(LEFT(I45,1)="F"),100/(ATW-BTW*POWER(E,-CTW*J45)),IF(AND(RIGHT(I45,2)="PU")*AND(LEFT(I45,1)="M"),100/(AP-BP*POWER(E,-CP*J45)),IF(AND(RIGHT(I45,2)="PU")*AND(LEFT(I45,1)="F"),100/(APW-BPW*POWER(E,-CPW*J45)),IF(AND(RIGHT(I45,1)="D")*AND(LEFT(I45,1)="M"),100/(AD-BD*POWER(E,-CD*J45)),IF(AND(RIGHT(I45,1)="D")*AND(LEFT(I45,1)="F"),100/(ADW-BDW*POWER(E,-CDW*J45)),0))))))</f>
        <v>0</v>
      </c>
      <c r="AR45" s="9" t="b">
        <f t="shared" si="13"/>
        <v>0</v>
      </c>
      <c r="AS45" s="9" t="b">
        <f t="shared" si="14"/>
        <v>0</v>
      </c>
      <c r="AT45" s="9" t="b">
        <f t="shared" si="15"/>
        <v>0</v>
      </c>
      <c r="AU45" s="9" t="b">
        <f t="shared" si="16"/>
        <v>0</v>
      </c>
      <c r="AV45" s="9" t="b">
        <f t="shared" si="17"/>
        <v>0</v>
      </c>
      <c r="AW45" s="9" t="b">
        <f t="shared" si="18"/>
        <v>0</v>
      </c>
      <c r="AX45" s="9" t="b">
        <f t="shared" si="19"/>
        <v>0</v>
      </c>
      <c r="AY45" s="9" t="b">
        <f t="shared" si="20"/>
        <v>0</v>
      </c>
      <c r="AZ45" s="9" t="b">
        <f t="shared" si="21"/>
        <v>0</v>
      </c>
      <c r="BA45" s="8" t="b">
        <f t="shared" si="9"/>
        <v>0</v>
      </c>
      <c r="BB45" s="8" t="b">
        <f t="shared" si="10"/>
        <v>0</v>
      </c>
      <c r="BC45" s="8" t="b">
        <f t="shared" si="11"/>
        <v>0</v>
      </c>
      <c r="BD45" s="8" t="b">
        <f t="shared" si="12"/>
        <v>0</v>
      </c>
    </row>
    <row r="46" spans="1:56" ht="15" customHeight="1" x14ac:dyDescent="0.3">
      <c r="A46" s="56"/>
      <c r="B46" s="56"/>
      <c r="C46" s="57"/>
      <c r="D46" s="57"/>
      <c r="E46" s="57"/>
      <c r="F46" s="58"/>
      <c r="G46" s="39" t="str">
        <f>IF(F46="","",YEAR(DAT)-F46)</f>
        <v/>
      </c>
      <c r="H46" s="40" t="str">
        <f>IF(G46="","",IF(G46&lt;18,"Sub-Junior",IF(G46&lt;23,"Junior",IF(AND(G46&gt;39,G46&lt;45),"Master M1",IF(AND(G46&gt;44,G46&lt;50),"Master M2",IF(AND(G46&gt;49,G46&lt;55),"Master M3",IF(AND(G46&gt;54,G46&lt;60),"Master M4",IF(AND(G46&gt;59,G46&lt;70),"Master M5",IF(G46&gt;69,"Master M7","Open")))))))))</f>
        <v/>
      </c>
      <c r="I46" s="59"/>
      <c r="J46" s="59"/>
      <c r="K46" s="60" t="str">
        <f ca="1">IF(J46="","",VLOOKUP(J46,WeightClasses!$A$2:$E$17,IF(LEFT(I46,1)="F",IF(YEAR(TODAY())-F46&lt;18,4,2),IF(YEAR(TODAY())-F46&lt;18,5,3)),TRUE))</f>
        <v/>
      </c>
      <c r="L46" s="61"/>
      <c r="M46" s="62"/>
      <c r="N46" s="61"/>
      <c r="O46" s="63"/>
      <c r="P46" s="61"/>
      <c r="Q46" s="63"/>
      <c r="R46" s="64" t="str">
        <f>IF(OR(M46&lt;&gt;0,O46&lt;&gt;0,Q46&lt;&gt;0),MAX(IF(L46=$U$1,M46,0),IF(N46=$U$1,O46,0),IF(P46=$U$1,Q46,0)),"")</f>
        <v/>
      </c>
      <c r="S46" s="61"/>
      <c r="T46" s="63"/>
      <c r="U46" s="61"/>
      <c r="V46" s="63"/>
      <c r="W46" s="61"/>
      <c r="X46" s="63"/>
      <c r="Y46" s="64" t="str">
        <f>IF(OR(T46&lt;&gt;0,V46&lt;&gt;0,X46&lt;&gt;0),MAX(IF(S46=$U$1,T46,0),IF(U46=$U$1,V46,0),IF(W46=$U$1,X46,0)),"")</f>
        <v/>
      </c>
      <c r="Z46" s="65"/>
      <c r="AA46" s="66"/>
      <c r="AB46" s="65"/>
      <c r="AC46" s="66"/>
      <c r="AD46" s="65"/>
      <c r="AE46" s="66"/>
      <c r="AF46" s="64"/>
      <c r="AG46" s="52" t="str">
        <f>IF(OR(R46="",Y46=""),"",IF(BD46,"DSQ",IF(AND(RIGHT(I46,2)="SL",R46&lt;&gt;0,Y46&lt;&gt;0),IF(R46="",0,R46)+(IF(Y46="",0,Y46)),IF(AND(RIGHT(I46,2)="PU",R46&lt;&gt;0),R46,IF(AND(RIGHT(I46,1)="D",Y46&lt;&gt;0),Y46,0)))))</f>
        <v/>
      </c>
      <c r="AH46" s="67"/>
      <c r="AI46" s="52" t="str">
        <f>IF(G46="","",IF(AND(G46&gt;39,G46&lt;45),AG46*1.025,IF(AND(G46&gt;44,G46&lt;50),AG46*1.05,IF(AND(G46&gt;49,G46&lt;55),AG46*1.075,IF(AND(G46&gt;54,G46&lt;60),AG46*1.1,IF(AND(G46&gt;59,G46&lt;70),AG46*1.125,IF(AND(G46&gt;69,G46&lt;150),AG46*1.15,AG46*1)))))))</f>
        <v/>
      </c>
      <c r="AJ46" s="68" t="str">
        <f>IF(AND(AG46&lt;&gt;"",ISNUMBER(AG46)),AP46*AG46,"")</f>
        <v/>
      </c>
      <c r="AK46" s="52">
        <f>IF(AND(LEFT(I46,1)="M",RIGHT(I46,2)="SL"),95,IF(AND(LEFT(I46,1)="F",RIGHT(I46,2)="SL"),60,IF(AND(LEFT(I46,1)="M",RIGHT(I46,2)="PU"),90,IF(AND(LEFT(I46,1)="F",(RIGHT(I46,2)="PU")),55,IF(AND(LEFT(I46,1)="M",RIGHT(I46,1)="D"),100,IF(AND(LEFT(I46,1)="F",(RIGHT(I46,1)="D")),65,0))))))</f>
        <v>0</v>
      </c>
      <c r="AL46" s="52">
        <f>MAX(J46-AK46,0)</f>
        <v>0</v>
      </c>
      <c r="AM46" s="69">
        <f>AL46*0.05</f>
        <v>0</v>
      </c>
      <c r="AN46" s="78" t="str">
        <f>IF(AJ46="","",AJ46+AM46)</f>
        <v/>
      </c>
      <c r="AO46" s="80"/>
      <c r="AP46" s="68">
        <f>IF(AND(RIGHT(I46,2)="SL")*AND(LEFT(I46,1)="M"),100/(AT-BT*POWER(E,-CT*J46)),IF(AND(RIGHT(I46,2)="SL")*AND(LEFT(I46,1)="F"),100/(ATW-BTW*POWER(E,-CTW*J46)),IF(AND(RIGHT(I46,2)="PU")*AND(LEFT(I46,1)="M"),100/(AP-BP*POWER(E,-CP*J46)),IF(AND(RIGHT(I46,2)="PU")*AND(LEFT(I46,1)="F"),100/(APW-BPW*POWER(E,-CPW*J46)),IF(AND(RIGHT(I46,1)="D")*AND(LEFT(I46,1)="M"),100/(AD-BD*POWER(E,-CD*J46)),IF(AND(RIGHT(I46,1)="D")*AND(LEFT(I46,1)="F"),100/(ADW-BDW*POWER(E,-CDW*J46)),0))))))</f>
        <v>0</v>
      </c>
      <c r="AR46" s="9" t="b">
        <f t="shared" si="13"/>
        <v>0</v>
      </c>
      <c r="AS46" s="9" t="b">
        <f t="shared" si="14"/>
        <v>0</v>
      </c>
      <c r="AT46" s="9" t="b">
        <f t="shared" si="15"/>
        <v>0</v>
      </c>
      <c r="AU46" s="9" t="b">
        <f t="shared" si="16"/>
        <v>0</v>
      </c>
      <c r="AV46" s="9" t="b">
        <f t="shared" si="17"/>
        <v>0</v>
      </c>
      <c r="AW46" s="9" t="b">
        <f t="shared" si="18"/>
        <v>0</v>
      </c>
      <c r="AX46" s="9" t="b">
        <f t="shared" si="19"/>
        <v>0</v>
      </c>
      <c r="AY46" s="9" t="b">
        <f t="shared" si="20"/>
        <v>0</v>
      </c>
      <c r="AZ46" s="9" t="b">
        <f t="shared" si="21"/>
        <v>0</v>
      </c>
      <c r="BA46" s="8" t="b">
        <f t="shared" si="9"/>
        <v>0</v>
      </c>
      <c r="BB46" s="8" t="b">
        <f t="shared" si="10"/>
        <v>0</v>
      </c>
      <c r="BC46" s="8" t="b">
        <f t="shared" si="11"/>
        <v>0</v>
      </c>
      <c r="BD46" s="8" t="b">
        <f t="shared" si="12"/>
        <v>0</v>
      </c>
    </row>
    <row r="47" spans="1:56" ht="15" customHeight="1" x14ac:dyDescent="0.3">
      <c r="A47" s="56"/>
      <c r="B47" s="56"/>
      <c r="C47" s="57"/>
      <c r="D47" s="57"/>
      <c r="E47" s="57"/>
      <c r="F47" s="58"/>
      <c r="G47" s="39" t="str">
        <f>IF(F47="","",YEAR(DAT)-F47)</f>
        <v/>
      </c>
      <c r="H47" s="40" t="str">
        <f>IF(G47="","",IF(G47&lt;18,"Sub-Junior",IF(G47&lt;23,"Junior",IF(AND(G47&gt;39,G47&lt;45),"Master M1",IF(AND(G47&gt;44,G47&lt;50),"Master M2",IF(AND(G47&gt;49,G47&lt;55),"Master M3",IF(AND(G47&gt;54,G47&lt;60),"Master M4",IF(AND(G47&gt;59,G47&lt;70),"Master M5",IF(G47&gt;69,"Master M7","Open")))))))))</f>
        <v/>
      </c>
      <c r="I47" s="59"/>
      <c r="J47" s="59"/>
      <c r="K47" s="60" t="str">
        <f ca="1">IF(J47="","",VLOOKUP(J47,WeightClasses!$A$2:$E$17,IF(LEFT(I47,1)="F",IF(YEAR(TODAY())-F47&lt;18,4,2),IF(YEAR(TODAY())-F47&lt;18,5,3)),TRUE))</f>
        <v/>
      </c>
      <c r="L47" s="61"/>
      <c r="M47" s="62"/>
      <c r="N47" s="61"/>
      <c r="O47" s="63"/>
      <c r="P47" s="61"/>
      <c r="Q47" s="63"/>
      <c r="R47" s="64" t="str">
        <f>IF(OR(M47&lt;&gt;0,O47&lt;&gt;0,Q47&lt;&gt;0),MAX(IF(L47=$U$1,M47,0),IF(N47=$U$1,O47,0),IF(P47=$U$1,Q47,0)),"")</f>
        <v/>
      </c>
      <c r="S47" s="61"/>
      <c r="T47" s="63"/>
      <c r="U47" s="61"/>
      <c r="V47" s="63"/>
      <c r="W47" s="61"/>
      <c r="X47" s="63"/>
      <c r="Y47" s="64" t="str">
        <f>IF(OR(T47&lt;&gt;0,V47&lt;&gt;0,X47&lt;&gt;0),MAX(IF(S47=$U$1,T47,0),IF(U47=$U$1,V47,0),IF(W47=$U$1,X47,0)),"")</f>
        <v/>
      </c>
      <c r="Z47" s="65"/>
      <c r="AA47" s="66"/>
      <c r="AB47" s="65"/>
      <c r="AC47" s="66"/>
      <c r="AD47" s="65"/>
      <c r="AE47" s="66"/>
      <c r="AF47" s="64"/>
      <c r="AG47" s="52" t="str">
        <f>IF(OR(R47="",Y47=""),"",IF(BD47,"DSQ",IF(AND(RIGHT(I47,2)="SL",R47&lt;&gt;0,Y47&lt;&gt;0),IF(R47="",0,R47)+(IF(Y47="",0,Y47)),IF(AND(RIGHT(I47,2)="PU",R47&lt;&gt;0),R47,IF(AND(RIGHT(I47,1)="D",Y47&lt;&gt;0),Y47,0)))))</f>
        <v/>
      </c>
      <c r="AH47" s="67"/>
      <c r="AI47" s="52" t="str">
        <f>IF(G47="","",IF(AND(G47&gt;39,G47&lt;45),AG47*1.025,IF(AND(G47&gt;44,G47&lt;50),AG47*1.05,IF(AND(G47&gt;49,G47&lt;55),AG47*1.075,IF(AND(G47&gt;54,G47&lt;60),AG47*1.1,IF(AND(G47&gt;59,G47&lt;70),AG47*1.125,IF(AND(G47&gt;69,G47&lt;150),AG47*1.15,AG47*1)))))))</f>
        <v/>
      </c>
      <c r="AJ47" s="68" t="str">
        <f>IF(AND(AG47&lt;&gt;"",ISNUMBER(AG47)),AP47*AG47,"")</f>
        <v/>
      </c>
      <c r="AK47" s="52">
        <f>IF(AND(LEFT(I47,1)="M",RIGHT(I47,2)="SL"),95,IF(AND(LEFT(I47,1)="F",RIGHT(I47,2)="SL"),60,IF(AND(LEFT(I47,1)="M",RIGHT(I47,2)="PU"),90,IF(AND(LEFT(I47,1)="F",(RIGHT(I47,2)="PU")),55,IF(AND(LEFT(I47,1)="M",RIGHT(I47,1)="D"),100,IF(AND(LEFT(I47,1)="F",(RIGHT(I47,1)="D")),65,0))))))</f>
        <v>0</v>
      </c>
      <c r="AL47" s="52">
        <f>MAX(J47-AK47,0)</f>
        <v>0</v>
      </c>
      <c r="AM47" s="69">
        <f>AL47*0.05</f>
        <v>0</v>
      </c>
      <c r="AN47" s="78" t="str">
        <f>IF(AJ47="","",AJ47+AM47)</f>
        <v/>
      </c>
      <c r="AO47" s="80"/>
      <c r="AP47" s="68">
        <f>IF(AND(RIGHT(I47,2)="SL")*AND(LEFT(I47,1)="M"),100/(AT-BT*POWER(E,-CT*J47)),IF(AND(RIGHT(I47,2)="SL")*AND(LEFT(I47,1)="F"),100/(ATW-BTW*POWER(E,-CTW*J47)),IF(AND(RIGHT(I47,2)="PU")*AND(LEFT(I47,1)="M"),100/(AP-BP*POWER(E,-CP*J47)),IF(AND(RIGHT(I47,2)="PU")*AND(LEFT(I47,1)="F"),100/(APW-BPW*POWER(E,-CPW*J47)),IF(AND(RIGHT(I47,1)="D")*AND(LEFT(I47,1)="M"),100/(AD-BD*POWER(E,-CD*J47)),IF(AND(RIGHT(I47,1)="D")*AND(LEFT(I47,1)="F"),100/(ADW-BDW*POWER(E,-CDW*J47)),0))))))</f>
        <v>0</v>
      </c>
      <c r="AR47" s="9" t="b">
        <f t="shared" si="13"/>
        <v>0</v>
      </c>
      <c r="AS47" s="9" t="b">
        <f t="shared" si="14"/>
        <v>0</v>
      </c>
      <c r="AT47" s="9" t="b">
        <f t="shared" si="15"/>
        <v>0</v>
      </c>
      <c r="AU47" s="9" t="b">
        <f t="shared" si="16"/>
        <v>0</v>
      </c>
      <c r="AV47" s="9" t="b">
        <f t="shared" si="17"/>
        <v>0</v>
      </c>
      <c r="AW47" s="9" t="b">
        <f t="shared" si="18"/>
        <v>0</v>
      </c>
      <c r="AX47" s="9" t="b">
        <f t="shared" si="19"/>
        <v>0</v>
      </c>
      <c r="AY47" s="9" t="b">
        <f t="shared" si="20"/>
        <v>0</v>
      </c>
      <c r="AZ47" s="9" t="b">
        <f t="shared" si="21"/>
        <v>0</v>
      </c>
      <c r="BA47" s="8" t="b">
        <f t="shared" si="9"/>
        <v>0</v>
      </c>
      <c r="BB47" s="8" t="b">
        <f t="shared" si="10"/>
        <v>0</v>
      </c>
      <c r="BC47" s="8" t="b">
        <f t="shared" si="11"/>
        <v>0</v>
      </c>
      <c r="BD47" s="8" t="b">
        <f t="shared" si="12"/>
        <v>0</v>
      </c>
    </row>
    <row r="48" spans="1:56" ht="15" customHeight="1" x14ac:dyDescent="0.3">
      <c r="A48" s="56"/>
      <c r="B48" s="56"/>
      <c r="C48" s="57"/>
      <c r="D48" s="57"/>
      <c r="E48" s="57"/>
      <c r="F48" s="58"/>
      <c r="G48" s="39" t="str">
        <f>IF(F48="","",YEAR(DAT)-F48)</f>
        <v/>
      </c>
      <c r="H48" s="40" t="str">
        <f>IF(G48="","",IF(G48&lt;18,"Sub-Junior",IF(G48&lt;23,"Junior",IF(AND(G48&gt;39,G48&lt;45),"Master M1",IF(AND(G48&gt;44,G48&lt;50),"Master M2",IF(AND(G48&gt;49,G48&lt;55),"Master M3",IF(AND(G48&gt;54,G48&lt;60),"Master M4",IF(AND(G48&gt;59,G48&lt;70),"Master M5",IF(G48&gt;69,"Master M7","Open")))))))))</f>
        <v/>
      </c>
      <c r="I48" s="59"/>
      <c r="J48" s="59"/>
      <c r="K48" s="60" t="str">
        <f ca="1">IF(J48="","",VLOOKUP(J48,WeightClasses!$A$2:$E$17,IF(LEFT(I48,1)="F",IF(YEAR(TODAY())-F48&lt;18,4,2),IF(YEAR(TODAY())-F48&lt;18,5,3)),TRUE))</f>
        <v/>
      </c>
      <c r="L48" s="61"/>
      <c r="M48" s="62"/>
      <c r="N48" s="61"/>
      <c r="O48" s="63"/>
      <c r="P48" s="61"/>
      <c r="Q48" s="63"/>
      <c r="R48" s="64" t="str">
        <f>IF(OR(M48&lt;&gt;0,O48&lt;&gt;0,Q48&lt;&gt;0),MAX(IF(L48=$U$1,M48,0),IF(N48=$U$1,O48,0),IF(P48=$U$1,Q48,0)),"")</f>
        <v/>
      </c>
      <c r="S48" s="61"/>
      <c r="T48" s="63"/>
      <c r="U48" s="61"/>
      <c r="V48" s="63"/>
      <c r="W48" s="61"/>
      <c r="X48" s="63"/>
      <c r="Y48" s="64" t="str">
        <f>IF(OR(T48&lt;&gt;0,V48&lt;&gt;0,X48&lt;&gt;0),MAX(IF(S48=$U$1,T48,0),IF(U48=$U$1,V48,0),IF(W48=$U$1,X48,0)),"")</f>
        <v/>
      </c>
      <c r="Z48" s="65"/>
      <c r="AA48" s="66"/>
      <c r="AB48" s="65"/>
      <c r="AC48" s="66"/>
      <c r="AD48" s="65"/>
      <c r="AE48" s="66"/>
      <c r="AF48" s="64"/>
      <c r="AG48" s="52" t="str">
        <f>IF(OR(R48="",Y48=""),"",IF(BD48,"DSQ",IF(AND(RIGHT(I48,2)="SL",R48&lt;&gt;0,Y48&lt;&gt;0),IF(R48="",0,R48)+(IF(Y48="",0,Y48)),IF(AND(RIGHT(I48,2)="PU",R48&lt;&gt;0),R48,IF(AND(RIGHT(I48,1)="D",Y48&lt;&gt;0),Y48,0)))))</f>
        <v/>
      </c>
      <c r="AH48" s="67"/>
      <c r="AI48" s="52" t="str">
        <f>IF(G48="","",IF(AND(G48&gt;39,G48&lt;45),AG48*1.025,IF(AND(G48&gt;44,G48&lt;50),AG48*1.05,IF(AND(G48&gt;49,G48&lt;55),AG48*1.075,IF(AND(G48&gt;54,G48&lt;60),AG48*1.1,IF(AND(G48&gt;59,G48&lt;70),AG48*1.125,IF(AND(G48&gt;69,G48&lt;150),AG48*1.15,AG48*1)))))))</f>
        <v/>
      </c>
      <c r="AJ48" s="68" t="str">
        <f>IF(AND(AG48&lt;&gt;"",ISNUMBER(AG48)),AP48*AG48,"")</f>
        <v/>
      </c>
      <c r="AK48" s="52">
        <f>IF(AND(LEFT(I48,1)="M",RIGHT(I48,2)="SL"),95,IF(AND(LEFT(I48,1)="F",RIGHT(I48,2)="SL"),60,IF(AND(LEFT(I48,1)="M",RIGHT(I48,2)="PU"),90,IF(AND(LEFT(I48,1)="F",(RIGHT(I48,2)="PU")),55,IF(AND(LEFT(I48,1)="M",RIGHT(I48,1)="D"),100,IF(AND(LEFT(I48,1)="F",(RIGHT(I48,1)="D")),65,0))))))</f>
        <v>0</v>
      </c>
      <c r="AL48" s="52">
        <f>MAX(J48-AK48,0)</f>
        <v>0</v>
      </c>
      <c r="AM48" s="69">
        <f>AL48*0.05</f>
        <v>0</v>
      </c>
      <c r="AN48" s="78" t="str">
        <f>IF(AJ48="","",AJ48+AM48)</f>
        <v/>
      </c>
      <c r="AO48" s="80"/>
      <c r="AP48" s="68">
        <f>IF(AND(RIGHT(I48,2)="SL")*AND(LEFT(I48,1)="M"),100/(AT-BT*POWER(E,-CT*J48)),IF(AND(RIGHT(I48,2)="SL")*AND(LEFT(I48,1)="F"),100/(ATW-BTW*POWER(E,-CTW*J48)),IF(AND(RIGHT(I48,2)="PU")*AND(LEFT(I48,1)="M"),100/(AP-BP*POWER(E,-CP*J48)),IF(AND(RIGHT(I48,2)="PU")*AND(LEFT(I48,1)="F"),100/(APW-BPW*POWER(E,-CPW*J48)),IF(AND(RIGHT(I48,1)="D")*AND(LEFT(I48,1)="M"),100/(AD-BD*POWER(E,-CD*J48)),IF(AND(RIGHT(I48,1)="D")*AND(LEFT(I48,1)="F"),100/(ADW-BDW*POWER(E,-CDW*J48)),0))))))</f>
        <v>0</v>
      </c>
      <c r="AR48" s="9" t="b">
        <f t="shared" si="13"/>
        <v>0</v>
      </c>
      <c r="AS48" s="9" t="b">
        <f t="shared" si="14"/>
        <v>0</v>
      </c>
      <c r="AT48" s="9" t="b">
        <f t="shared" si="15"/>
        <v>0</v>
      </c>
      <c r="AU48" s="9" t="b">
        <f t="shared" si="16"/>
        <v>0</v>
      </c>
      <c r="AV48" s="9" t="b">
        <f t="shared" si="17"/>
        <v>0</v>
      </c>
      <c r="AW48" s="9" t="b">
        <f t="shared" si="18"/>
        <v>0</v>
      </c>
      <c r="AX48" s="9" t="b">
        <f t="shared" si="19"/>
        <v>0</v>
      </c>
      <c r="AY48" s="9" t="b">
        <f t="shared" si="20"/>
        <v>0</v>
      </c>
      <c r="AZ48" s="9" t="b">
        <f t="shared" si="21"/>
        <v>0</v>
      </c>
      <c r="BA48" s="8" t="b">
        <f t="shared" si="9"/>
        <v>0</v>
      </c>
      <c r="BB48" s="8" t="b">
        <f t="shared" si="10"/>
        <v>0</v>
      </c>
      <c r="BC48" s="8" t="b">
        <f t="shared" si="11"/>
        <v>0</v>
      </c>
      <c r="BD48" s="8" t="b">
        <f t="shared" si="12"/>
        <v>0</v>
      </c>
    </row>
    <row r="49" spans="1:56" ht="15" customHeight="1" x14ac:dyDescent="0.3">
      <c r="A49" s="56"/>
      <c r="B49" s="56"/>
      <c r="C49" s="57"/>
      <c r="D49" s="57"/>
      <c r="E49" s="57"/>
      <c r="F49" s="58"/>
      <c r="G49" s="39" t="str">
        <f>IF(F49="","",YEAR(DAT)-F49)</f>
        <v/>
      </c>
      <c r="H49" s="40" t="str">
        <f>IF(G49="","",IF(G49&lt;18,"Sub-Junior",IF(G49&lt;23,"Junior",IF(AND(G49&gt;39,G49&lt;45),"Master M1",IF(AND(G49&gt;44,G49&lt;50),"Master M2",IF(AND(G49&gt;49,G49&lt;55),"Master M3",IF(AND(G49&gt;54,G49&lt;60),"Master M4",IF(AND(G49&gt;59,G49&lt;70),"Master M5",IF(G49&gt;69,"Master M7","Open")))))))))</f>
        <v/>
      </c>
      <c r="I49" s="59"/>
      <c r="J49" s="59"/>
      <c r="K49" s="60" t="str">
        <f ca="1">IF(J49="","",VLOOKUP(J49,WeightClasses!$A$2:$E$17,IF(LEFT(I49,1)="F",IF(YEAR(TODAY())-F49&lt;18,4,2),IF(YEAR(TODAY())-F49&lt;18,5,3)),TRUE))</f>
        <v/>
      </c>
      <c r="L49" s="61"/>
      <c r="M49" s="62"/>
      <c r="N49" s="61"/>
      <c r="O49" s="63"/>
      <c r="P49" s="61"/>
      <c r="Q49" s="63"/>
      <c r="R49" s="64" t="str">
        <f>IF(OR(M49&lt;&gt;0,O49&lt;&gt;0,Q49&lt;&gt;0),MAX(IF(L49=$U$1,M49,0),IF(N49=$U$1,O49,0),IF(P49=$U$1,Q49,0)),"")</f>
        <v/>
      </c>
      <c r="S49" s="61"/>
      <c r="T49" s="63"/>
      <c r="U49" s="61"/>
      <c r="V49" s="63"/>
      <c r="W49" s="61"/>
      <c r="X49" s="63"/>
      <c r="Y49" s="64" t="str">
        <f>IF(OR(T49&lt;&gt;0,V49&lt;&gt;0,X49&lt;&gt;0),MAX(IF(S49=$U$1,T49,0),IF(U49=$U$1,V49,0),IF(W49=$U$1,X49,0)),"")</f>
        <v/>
      </c>
      <c r="Z49" s="65"/>
      <c r="AA49" s="66"/>
      <c r="AB49" s="65"/>
      <c r="AC49" s="66"/>
      <c r="AD49" s="65"/>
      <c r="AE49" s="66"/>
      <c r="AF49" s="64"/>
      <c r="AG49" s="52" t="str">
        <f>IF(OR(R49="",Y49=""),"",IF(BD49,"DSQ",IF(AND(RIGHT(I49,2)="SL",R49&lt;&gt;0,Y49&lt;&gt;0),IF(R49="",0,R49)+(IF(Y49="",0,Y49)),IF(AND(RIGHT(I49,2)="PU",R49&lt;&gt;0),R49,IF(AND(RIGHT(I49,1)="D",Y49&lt;&gt;0),Y49,0)))))</f>
        <v/>
      </c>
      <c r="AH49" s="67"/>
      <c r="AI49" s="52" t="str">
        <f>IF(G49="","",IF(AND(G49&gt;39,G49&lt;45),AG49*1.025,IF(AND(G49&gt;44,G49&lt;50),AG49*1.05,IF(AND(G49&gt;49,G49&lt;55),AG49*1.075,IF(AND(G49&gt;54,G49&lt;60),AG49*1.1,IF(AND(G49&gt;59,G49&lt;70),AG49*1.125,IF(AND(G49&gt;69,G49&lt;150),AG49*1.15,AG49*1)))))))</f>
        <v/>
      </c>
      <c r="AJ49" s="68" t="str">
        <f>IF(AND(AG49&lt;&gt;"",ISNUMBER(AG49)),AP49*AG49,"")</f>
        <v/>
      </c>
      <c r="AK49" s="52">
        <f>IF(AND(LEFT(I49,1)="M",RIGHT(I49,2)="SL"),95,IF(AND(LEFT(I49,1)="F",RIGHT(I49,2)="SL"),60,IF(AND(LEFT(I49,1)="M",RIGHT(I49,2)="PU"),90,IF(AND(LEFT(I49,1)="F",(RIGHT(I49,2)="PU")),55,IF(AND(LEFT(I49,1)="M",RIGHT(I49,1)="D"),100,IF(AND(LEFT(I49,1)="F",(RIGHT(I49,1)="D")),65,0))))))</f>
        <v>0</v>
      </c>
      <c r="AL49" s="52">
        <f>MAX(J49-AK49,0)</f>
        <v>0</v>
      </c>
      <c r="AM49" s="69">
        <f>AL49*0.05</f>
        <v>0</v>
      </c>
      <c r="AN49" s="78" t="str">
        <f>IF(AJ49="","",AJ49+AM49)</f>
        <v/>
      </c>
      <c r="AO49" s="80"/>
      <c r="AP49" s="68">
        <f>IF(AND(RIGHT(I49,2)="SL")*AND(LEFT(I49,1)="M"),100/(AT-BT*POWER(E,-CT*J49)),IF(AND(RIGHT(I49,2)="SL")*AND(LEFT(I49,1)="F"),100/(ATW-BTW*POWER(E,-CTW*J49)),IF(AND(RIGHT(I49,2)="PU")*AND(LEFT(I49,1)="M"),100/(AP-BP*POWER(E,-CP*J49)),IF(AND(RIGHT(I49,2)="PU")*AND(LEFT(I49,1)="F"),100/(APW-BPW*POWER(E,-CPW*J49)),IF(AND(RIGHT(I49,1)="D")*AND(LEFT(I49,1)="M"),100/(AD-BD*POWER(E,-CD*J49)),IF(AND(RIGHT(I49,1)="D")*AND(LEFT(I49,1)="F"),100/(ADW-BDW*POWER(E,-CDW*J49)),0))))))</f>
        <v>0</v>
      </c>
      <c r="AR49" s="9" t="b">
        <f t="shared" si="13"/>
        <v>0</v>
      </c>
      <c r="AS49" s="9" t="b">
        <f t="shared" si="14"/>
        <v>0</v>
      </c>
      <c r="AT49" s="9" t="b">
        <f t="shared" si="15"/>
        <v>0</v>
      </c>
      <c r="AU49" s="9" t="b">
        <f t="shared" si="16"/>
        <v>0</v>
      </c>
      <c r="AV49" s="9" t="b">
        <f t="shared" si="17"/>
        <v>0</v>
      </c>
      <c r="AW49" s="9" t="b">
        <f t="shared" si="18"/>
        <v>0</v>
      </c>
      <c r="AX49" s="9" t="b">
        <f t="shared" si="19"/>
        <v>0</v>
      </c>
      <c r="AY49" s="9" t="b">
        <f t="shared" si="20"/>
        <v>0</v>
      </c>
      <c r="AZ49" s="9" t="b">
        <f t="shared" si="21"/>
        <v>0</v>
      </c>
      <c r="BA49" s="8" t="b">
        <f t="shared" si="9"/>
        <v>0</v>
      </c>
      <c r="BB49" s="8" t="b">
        <f t="shared" si="10"/>
        <v>0</v>
      </c>
      <c r="BC49" s="8" t="b">
        <f t="shared" si="11"/>
        <v>0</v>
      </c>
      <c r="BD49" s="8" t="b">
        <f t="shared" si="12"/>
        <v>0</v>
      </c>
    </row>
    <row r="50" spans="1:56" ht="15" customHeight="1" x14ac:dyDescent="0.3">
      <c r="A50" s="56"/>
      <c r="B50" s="56"/>
      <c r="C50" s="57"/>
      <c r="D50" s="57"/>
      <c r="E50" s="57"/>
      <c r="F50" s="58"/>
      <c r="G50" s="39" t="str">
        <f>IF(F50="","",YEAR(DAT)-F50)</f>
        <v/>
      </c>
      <c r="H50" s="40" t="str">
        <f>IF(G50="","",IF(G50&lt;18,"Sub-Junior",IF(G50&lt;23,"Junior",IF(AND(G50&gt;39,G50&lt;45),"Master M1",IF(AND(G50&gt;44,G50&lt;50),"Master M2",IF(AND(G50&gt;49,G50&lt;55),"Master M3",IF(AND(G50&gt;54,G50&lt;60),"Master M4",IF(AND(G50&gt;59,G50&lt;70),"Master M5",IF(G50&gt;69,"Master M7","Open")))))))))</f>
        <v/>
      </c>
      <c r="I50" s="59"/>
      <c r="J50" s="59"/>
      <c r="K50" s="60" t="str">
        <f ca="1">IF(J50="","",VLOOKUP(J50,WeightClasses!$A$2:$E$17,IF(LEFT(I50,1)="F",IF(YEAR(TODAY())-F50&lt;18,4,2),IF(YEAR(TODAY())-F50&lt;18,5,3)),TRUE))</f>
        <v/>
      </c>
      <c r="L50" s="61"/>
      <c r="M50" s="62"/>
      <c r="N50" s="61"/>
      <c r="O50" s="63"/>
      <c r="P50" s="61"/>
      <c r="Q50" s="63"/>
      <c r="R50" s="64" t="str">
        <f>IF(OR(M50&lt;&gt;0,O50&lt;&gt;0,Q50&lt;&gt;0),MAX(IF(L50=$U$1,M50,0),IF(N50=$U$1,O50,0),IF(P50=$U$1,Q50,0)),"")</f>
        <v/>
      </c>
      <c r="S50" s="61"/>
      <c r="T50" s="63"/>
      <c r="U50" s="61"/>
      <c r="V50" s="63"/>
      <c r="W50" s="61"/>
      <c r="X50" s="63"/>
      <c r="Y50" s="64" t="str">
        <f>IF(OR(T50&lt;&gt;0,V50&lt;&gt;0,X50&lt;&gt;0),MAX(IF(S50=$U$1,T50,0),IF(U50=$U$1,V50,0),IF(W50=$U$1,X50,0)),"")</f>
        <v/>
      </c>
      <c r="Z50" s="65"/>
      <c r="AA50" s="66"/>
      <c r="AB50" s="65"/>
      <c r="AC50" s="66"/>
      <c r="AD50" s="65"/>
      <c r="AE50" s="66"/>
      <c r="AF50" s="64"/>
      <c r="AG50" s="52" t="str">
        <f>IF(OR(R50="",Y50=""),"",IF(BD50,"DSQ",IF(AND(RIGHT(I50,2)="SL",R50&lt;&gt;0,Y50&lt;&gt;0),IF(R50="",0,R50)+(IF(Y50="",0,Y50)),IF(AND(RIGHT(I50,2)="PU",R50&lt;&gt;0),R50,IF(AND(RIGHT(I50,1)="D",Y50&lt;&gt;0),Y50,0)))))</f>
        <v/>
      </c>
      <c r="AH50" s="67"/>
      <c r="AI50" s="52" t="str">
        <f>IF(G50="","",IF(AND(G50&gt;39,G50&lt;45),AG50*1.025,IF(AND(G50&gt;44,G50&lt;50),AG50*1.05,IF(AND(G50&gt;49,G50&lt;55),AG50*1.075,IF(AND(G50&gt;54,G50&lt;60),AG50*1.1,IF(AND(G50&gt;59,G50&lt;70),AG50*1.125,IF(AND(G50&gt;69,G50&lt;150),AG50*1.15,AG50*1)))))))</f>
        <v/>
      </c>
      <c r="AJ50" s="68" t="str">
        <f>IF(AND(AG50&lt;&gt;"",ISNUMBER(AG50)),AP50*AG50,"")</f>
        <v/>
      </c>
      <c r="AK50" s="52">
        <f>IF(AND(LEFT(I50,1)="M",RIGHT(I50,2)="SL"),95,IF(AND(LEFT(I50,1)="F",RIGHT(I50,2)="SL"),60,IF(AND(LEFT(I50,1)="M",RIGHT(I50,2)="PU"),90,IF(AND(LEFT(I50,1)="F",(RIGHT(I50,2)="PU")),55,IF(AND(LEFT(I50,1)="M",RIGHT(I50,1)="D"),100,IF(AND(LEFT(I50,1)="F",(RIGHT(I50,1)="D")),65,0))))))</f>
        <v>0</v>
      </c>
      <c r="AL50" s="52">
        <f>MAX(J50-AK50,0)</f>
        <v>0</v>
      </c>
      <c r="AM50" s="69">
        <f>AL50*0.05</f>
        <v>0</v>
      </c>
      <c r="AN50" s="78" t="str">
        <f>IF(AJ50="","",AJ50+AM50)</f>
        <v/>
      </c>
      <c r="AO50" s="80"/>
      <c r="AP50" s="68">
        <f>IF(AND(RIGHT(I50,2)="SL")*AND(LEFT(I50,1)="M"),100/(AT-BT*POWER(E,-CT*J50)),IF(AND(RIGHT(I50,2)="SL")*AND(LEFT(I50,1)="F"),100/(ATW-BTW*POWER(E,-CTW*J50)),IF(AND(RIGHT(I50,2)="PU")*AND(LEFT(I50,1)="M"),100/(AP-BP*POWER(E,-CP*J50)),IF(AND(RIGHT(I50,2)="PU")*AND(LEFT(I50,1)="F"),100/(APW-BPW*POWER(E,-CPW*J50)),IF(AND(RIGHT(I50,1)="D")*AND(LEFT(I50,1)="M"),100/(AD-BD*POWER(E,-CD*J50)),IF(AND(RIGHT(I50,1)="D")*AND(LEFT(I50,1)="F"),100/(ADW-BDW*POWER(E,-CDW*J50)),0))))))</f>
        <v>0</v>
      </c>
      <c r="AR50" s="9" t="b">
        <f t="shared" si="13"/>
        <v>0</v>
      </c>
      <c r="AS50" s="9" t="b">
        <f t="shared" si="14"/>
        <v>0</v>
      </c>
      <c r="AT50" s="9" t="b">
        <f t="shared" si="15"/>
        <v>0</v>
      </c>
      <c r="AU50" s="9" t="b">
        <f t="shared" si="16"/>
        <v>0</v>
      </c>
      <c r="AV50" s="9" t="b">
        <f t="shared" si="17"/>
        <v>0</v>
      </c>
      <c r="AW50" s="9" t="b">
        <f t="shared" si="18"/>
        <v>0</v>
      </c>
      <c r="AX50" s="9" t="b">
        <f t="shared" si="19"/>
        <v>0</v>
      </c>
      <c r="AY50" s="9" t="b">
        <f t="shared" si="20"/>
        <v>0</v>
      </c>
      <c r="AZ50" s="9" t="b">
        <f t="shared" si="21"/>
        <v>0</v>
      </c>
      <c r="BA50" s="8" t="b">
        <f t="shared" si="9"/>
        <v>0</v>
      </c>
      <c r="BB50" s="8" t="b">
        <f t="shared" si="10"/>
        <v>0</v>
      </c>
      <c r="BC50" s="8" t="b">
        <f t="shared" si="11"/>
        <v>0</v>
      </c>
      <c r="BD50" s="8" t="b">
        <f t="shared" si="12"/>
        <v>0</v>
      </c>
    </row>
    <row r="51" spans="1:56" ht="15" customHeight="1" x14ac:dyDescent="0.3">
      <c r="A51" s="56"/>
      <c r="B51" s="56"/>
      <c r="C51" s="57"/>
      <c r="D51" s="57"/>
      <c r="E51" s="57"/>
      <c r="F51" s="58"/>
      <c r="G51" s="39" t="str">
        <f>IF(F51="","",YEAR(DAT)-F51)</f>
        <v/>
      </c>
      <c r="H51" s="40" t="str">
        <f>IF(G51="","",IF(G51&lt;18,"Sub-Junior",IF(G51&lt;23,"Junior",IF(AND(G51&gt;39,G51&lt;45),"Master M1",IF(AND(G51&gt;44,G51&lt;50),"Master M2",IF(AND(G51&gt;49,G51&lt;55),"Master M3",IF(AND(G51&gt;54,G51&lt;60),"Master M4",IF(AND(G51&gt;59,G51&lt;70),"Master M5",IF(G51&gt;69,"Master M7","Open")))))))))</f>
        <v/>
      </c>
      <c r="I51" s="59"/>
      <c r="J51" s="59"/>
      <c r="K51" s="60" t="str">
        <f ca="1">IF(J51="","",VLOOKUP(J51,WeightClasses!$A$2:$E$17,IF(LEFT(I51,1)="F",IF(YEAR(TODAY())-F51&lt;18,4,2),IF(YEAR(TODAY())-F51&lt;18,5,3)),TRUE))</f>
        <v/>
      </c>
      <c r="L51" s="61"/>
      <c r="M51" s="62"/>
      <c r="N51" s="61"/>
      <c r="O51" s="63"/>
      <c r="P51" s="61"/>
      <c r="Q51" s="63"/>
      <c r="R51" s="64" t="str">
        <f>IF(OR(M51&lt;&gt;0,O51&lt;&gt;0,Q51&lt;&gt;0),MAX(IF(L51=$U$1,M51,0),IF(N51=$U$1,O51,0),IF(P51=$U$1,Q51,0)),"")</f>
        <v/>
      </c>
      <c r="S51" s="61"/>
      <c r="T51" s="63"/>
      <c r="U51" s="61"/>
      <c r="V51" s="63"/>
      <c r="W51" s="61"/>
      <c r="X51" s="63"/>
      <c r="Y51" s="64" t="str">
        <f>IF(OR(T51&lt;&gt;0,V51&lt;&gt;0,X51&lt;&gt;0),MAX(IF(S51=$U$1,T51,0),IF(U51=$U$1,V51,0),IF(W51=$U$1,X51,0)),"")</f>
        <v/>
      </c>
      <c r="Z51" s="65"/>
      <c r="AA51" s="66"/>
      <c r="AB51" s="65"/>
      <c r="AC51" s="66"/>
      <c r="AD51" s="65"/>
      <c r="AE51" s="66"/>
      <c r="AF51" s="64"/>
      <c r="AG51" s="52" t="str">
        <f>IF(OR(R51="",Y51=""),"",IF(BD51,"DSQ",IF(AND(RIGHT(I51,2)="SL",R51&lt;&gt;0,Y51&lt;&gt;0),IF(R51="",0,R51)+(IF(Y51="",0,Y51)),IF(AND(RIGHT(I51,2)="PU",R51&lt;&gt;0),R51,IF(AND(RIGHT(I51,1)="D",Y51&lt;&gt;0),Y51,0)))))</f>
        <v/>
      </c>
      <c r="AH51" s="67"/>
      <c r="AI51" s="52" t="str">
        <f>IF(G51="","",IF(AND(G51&gt;39,G51&lt;45),AG51*1.025,IF(AND(G51&gt;44,G51&lt;50),AG51*1.05,IF(AND(G51&gt;49,G51&lt;55),AG51*1.075,IF(AND(G51&gt;54,G51&lt;60),AG51*1.1,IF(AND(G51&gt;59,G51&lt;70),AG51*1.125,IF(AND(G51&gt;69,G51&lt;150),AG51*1.15,AG51*1)))))))</f>
        <v/>
      </c>
      <c r="AJ51" s="68" t="str">
        <f>IF(AND(AG51&lt;&gt;"",ISNUMBER(AG51)),AP51*AG51,"")</f>
        <v/>
      </c>
      <c r="AK51" s="52">
        <f>IF(AND(LEFT(I51,1)="M",RIGHT(I51,2)="SL"),95,IF(AND(LEFT(I51,1)="F",RIGHT(I51,2)="SL"),60,IF(AND(LEFT(I51,1)="M",RIGHT(I51,2)="PU"),90,IF(AND(LEFT(I51,1)="F",(RIGHT(I51,2)="PU")),55,IF(AND(LEFT(I51,1)="M",RIGHT(I51,1)="D"),100,IF(AND(LEFT(I51,1)="F",(RIGHT(I51,1)="D")),65,0))))))</f>
        <v>0</v>
      </c>
      <c r="AL51" s="52">
        <f>MAX(J51-AK51,0)</f>
        <v>0</v>
      </c>
      <c r="AM51" s="69">
        <f>AL51*0.05</f>
        <v>0</v>
      </c>
      <c r="AN51" s="78" t="str">
        <f>IF(AJ51="","",AJ51+AM51)</f>
        <v/>
      </c>
      <c r="AO51" s="80"/>
      <c r="AP51" s="68">
        <f>IF(AND(RIGHT(I51,2)="SL")*AND(LEFT(I51,1)="M"),100/(AT-BT*POWER(E,-CT*J51)),IF(AND(RIGHT(I51,2)="SL")*AND(LEFT(I51,1)="F"),100/(ATW-BTW*POWER(E,-CTW*J51)),IF(AND(RIGHT(I51,2)="PU")*AND(LEFT(I51,1)="M"),100/(AP-BP*POWER(E,-CP*J51)),IF(AND(RIGHT(I51,2)="PU")*AND(LEFT(I51,1)="F"),100/(APW-BPW*POWER(E,-CPW*J51)),IF(AND(RIGHT(I51,1)="D")*AND(LEFT(I51,1)="M"),100/(AD-BD*POWER(E,-CD*J51)),IF(AND(RIGHT(I51,1)="D")*AND(LEFT(I51,1)="F"),100/(ADW-BDW*POWER(E,-CDW*J51)),0))))))</f>
        <v>0</v>
      </c>
      <c r="AR51" s="9" t="b">
        <f t="shared" si="13"/>
        <v>0</v>
      </c>
      <c r="AS51" s="9" t="b">
        <f t="shared" si="14"/>
        <v>0</v>
      </c>
      <c r="AT51" s="9" t="b">
        <f t="shared" si="15"/>
        <v>0</v>
      </c>
      <c r="AU51" s="9" t="b">
        <f t="shared" si="16"/>
        <v>0</v>
      </c>
      <c r="AV51" s="9" t="b">
        <f t="shared" si="17"/>
        <v>0</v>
      </c>
      <c r="AW51" s="9" t="b">
        <f t="shared" si="18"/>
        <v>0</v>
      </c>
      <c r="AX51" s="9" t="b">
        <f t="shared" si="19"/>
        <v>0</v>
      </c>
      <c r="AY51" s="9" t="b">
        <f t="shared" si="20"/>
        <v>0</v>
      </c>
      <c r="AZ51" s="9" t="b">
        <f t="shared" si="21"/>
        <v>0</v>
      </c>
      <c r="BA51" s="8" t="b">
        <f t="shared" si="9"/>
        <v>0</v>
      </c>
      <c r="BB51" s="8" t="b">
        <f t="shared" si="10"/>
        <v>0</v>
      </c>
      <c r="BC51" s="8" t="b">
        <f t="shared" si="11"/>
        <v>0</v>
      </c>
      <c r="BD51" s="8" t="b">
        <f t="shared" si="12"/>
        <v>0</v>
      </c>
    </row>
    <row r="52" spans="1:56" ht="15" customHeight="1" x14ac:dyDescent="0.3">
      <c r="A52" s="56"/>
      <c r="B52" s="56"/>
      <c r="C52" s="57"/>
      <c r="D52" s="57"/>
      <c r="E52" s="57"/>
      <c r="F52" s="58"/>
      <c r="G52" s="39" t="str">
        <f>IF(F52="","",YEAR(DAT)-F52)</f>
        <v/>
      </c>
      <c r="H52" s="40" t="str">
        <f>IF(G52="","",IF(G52&lt;18,"Sub-Junior",IF(G52&lt;23,"Junior",IF(AND(G52&gt;39,G52&lt;45),"Master M1",IF(AND(G52&gt;44,G52&lt;50),"Master M2",IF(AND(G52&gt;49,G52&lt;55),"Master M3",IF(AND(G52&gt;54,G52&lt;60),"Master M4",IF(AND(G52&gt;59,G52&lt;70),"Master M5",IF(G52&gt;69,"Master M7","Open")))))))))</f>
        <v/>
      </c>
      <c r="I52" s="59"/>
      <c r="J52" s="59"/>
      <c r="K52" s="60" t="str">
        <f ca="1">IF(J52="","",VLOOKUP(J52,WeightClasses!$A$2:$E$17,IF(LEFT(I52,1)="F",IF(YEAR(TODAY())-F52&lt;18,4,2),IF(YEAR(TODAY())-F52&lt;18,5,3)),TRUE))</f>
        <v/>
      </c>
      <c r="L52" s="61"/>
      <c r="M52" s="62"/>
      <c r="N52" s="61"/>
      <c r="O52" s="63"/>
      <c r="P52" s="61"/>
      <c r="Q52" s="63"/>
      <c r="R52" s="64" t="str">
        <f>IF(OR(M52&lt;&gt;0,O52&lt;&gt;0,Q52&lt;&gt;0),MAX(IF(L52=$U$1,M52,0),IF(N52=$U$1,O52,0),IF(P52=$U$1,Q52,0)),"")</f>
        <v/>
      </c>
      <c r="S52" s="61"/>
      <c r="T52" s="63"/>
      <c r="U52" s="61"/>
      <c r="V52" s="63"/>
      <c r="W52" s="61"/>
      <c r="X52" s="63"/>
      <c r="Y52" s="64" t="str">
        <f>IF(OR(T52&lt;&gt;0,V52&lt;&gt;0,X52&lt;&gt;0),MAX(IF(S52=$U$1,T52,0),IF(U52=$U$1,V52,0),IF(W52=$U$1,X52,0)),"")</f>
        <v/>
      </c>
      <c r="Z52" s="65"/>
      <c r="AA52" s="66"/>
      <c r="AB52" s="65"/>
      <c r="AC52" s="66"/>
      <c r="AD52" s="65"/>
      <c r="AE52" s="66"/>
      <c r="AF52" s="64"/>
      <c r="AG52" s="52" t="str">
        <f>IF(OR(R52="",Y52=""),"",IF(BD52,"DSQ",IF(AND(RIGHT(I52,2)="SL",R52&lt;&gt;0,Y52&lt;&gt;0),IF(R52="",0,R52)+(IF(Y52="",0,Y52)),IF(AND(RIGHT(I52,2)="PU",R52&lt;&gt;0),R52,IF(AND(RIGHT(I52,1)="D",Y52&lt;&gt;0),Y52,0)))))</f>
        <v/>
      </c>
      <c r="AH52" s="67"/>
      <c r="AI52" s="52" t="str">
        <f>IF(G52="","",IF(AND(G52&gt;39,G52&lt;45),AG52*1.025,IF(AND(G52&gt;44,G52&lt;50),AG52*1.05,IF(AND(G52&gt;49,G52&lt;55),AG52*1.075,IF(AND(G52&gt;54,G52&lt;60),AG52*1.1,IF(AND(G52&gt;59,G52&lt;70),AG52*1.125,IF(AND(G52&gt;69,G52&lt;150),AG52*1.15,AG52*1)))))))</f>
        <v/>
      </c>
      <c r="AJ52" s="68" t="str">
        <f>IF(AND(AG52&lt;&gt;"",ISNUMBER(AG52)),AP52*AG52,"")</f>
        <v/>
      </c>
      <c r="AK52" s="52">
        <f>IF(AND(LEFT(I52,1)="M",RIGHT(I52,2)="SL"),95,IF(AND(LEFT(I52,1)="F",RIGHT(I52,2)="SL"),60,IF(AND(LEFT(I52,1)="M",RIGHT(I52,2)="PU"),90,IF(AND(LEFT(I52,1)="F",(RIGHT(I52,2)="PU")),55,IF(AND(LEFT(I52,1)="M",RIGHT(I52,1)="D"),100,IF(AND(LEFT(I52,1)="F",(RIGHT(I52,1)="D")),65,0))))))</f>
        <v>0</v>
      </c>
      <c r="AL52" s="52">
        <f>MAX(J52-AK52,0)</f>
        <v>0</v>
      </c>
      <c r="AM52" s="69">
        <f>AL52*0.05</f>
        <v>0</v>
      </c>
      <c r="AN52" s="78" t="str">
        <f>IF(AJ52="","",AJ52+AM52)</f>
        <v/>
      </c>
      <c r="AO52" s="80"/>
      <c r="AP52" s="68">
        <f>IF(AND(RIGHT(I52,2)="SL")*AND(LEFT(I52,1)="M"),100/(AT-BT*POWER(E,-CT*J52)),IF(AND(RIGHT(I52,2)="SL")*AND(LEFT(I52,1)="F"),100/(ATW-BTW*POWER(E,-CTW*J52)),IF(AND(RIGHT(I52,2)="PU")*AND(LEFT(I52,1)="M"),100/(AP-BP*POWER(E,-CP*J52)),IF(AND(RIGHT(I52,2)="PU")*AND(LEFT(I52,1)="F"),100/(APW-BPW*POWER(E,-CPW*J52)),IF(AND(RIGHT(I52,1)="D")*AND(LEFT(I52,1)="M"),100/(AD-BD*POWER(E,-CD*J52)),IF(AND(RIGHT(I52,1)="D")*AND(LEFT(I52,1)="F"),100/(ADW-BDW*POWER(E,-CDW*J52)),0))))))</f>
        <v>0</v>
      </c>
      <c r="AR52" s="9" t="b">
        <f t="shared" si="13"/>
        <v>0</v>
      </c>
      <c r="AS52" s="9" t="b">
        <f t="shared" si="14"/>
        <v>0</v>
      </c>
      <c r="AT52" s="9" t="b">
        <f t="shared" si="15"/>
        <v>0</v>
      </c>
      <c r="AU52" s="9" t="b">
        <f t="shared" si="16"/>
        <v>0</v>
      </c>
      <c r="AV52" s="9" t="b">
        <f t="shared" si="17"/>
        <v>0</v>
      </c>
      <c r="AW52" s="9" t="b">
        <f t="shared" si="18"/>
        <v>0</v>
      </c>
      <c r="AX52" s="9" t="b">
        <f t="shared" si="19"/>
        <v>0</v>
      </c>
      <c r="AY52" s="9" t="b">
        <f t="shared" si="20"/>
        <v>0</v>
      </c>
      <c r="AZ52" s="9" t="b">
        <f t="shared" si="21"/>
        <v>0</v>
      </c>
      <c r="BA52" s="8" t="b">
        <f t="shared" si="9"/>
        <v>0</v>
      </c>
      <c r="BB52" s="8" t="b">
        <f t="shared" si="10"/>
        <v>0</v>
      </c>
      <c r="BC52" s="8" t="b">
        <f t="shared" si="11"/>
        <v>0</v>
      </c>
      <c r="BD52" s="8" t="b">
        <f t="shared" si="12"/>
        <v>0</v>
      </c>
    </row>
    <row r="53" spans="1:56" ht="15" customHeight="1" x14ac:dyDescent="0.3">
      <c r="A53" s="56"/>
      <c r="B53" s="56"/>
      <c r="C53" s="57"/>
      <c r="D53" s="57"/>
      <c r="E53" s="57"/>
      <c r="F53" s="58"/>
      <c r="G53" s="39" t="str">
        <f>IF(F53="","",YEAR(DAT)-F53)</f>
        <v/>
      </c>
      <c r="H53" s="40" t="str">
        <f>IF(G53="","",IF(G53&lt;18,"Sub-Junior",IF(G53&lt;23,"Junior",IF(AND(G53&gt;39,G53&lt;45),"Master M1",IF(AND(G53&gt;44,G53&lt;50),"Master M2",IF(AND(G53&gt;49,G53&lt;55),"Master M3",IF(AND(G53&gt;54,G53&lt;60),"Master M4",IF(AND(G53&gt;59,G53&lt;70),"Master M5",IF(G53&gt;69,"Master M7","Open")))))))))</f>
        <v/>
      </c>
      <c r="I53" s="59"/>
      <c r="J53" s="59"/>
      <c r="K53" s="60" t="str">
        <f ca="1">IF(J53="","",VLOOKUP(J53,WeightClasses!$A$2:$E$17,IF(LEFT(I53,1)="F",IF(YEAR(TODAY())-F53&lt;18,4,2),IF(YEAR(TODAY())-F53&lt;18,5,3)),TRUE))</f>
        <v/>
      </c>
      <c r="L53" s="61"/>
      <c r="M53" s="62"/>
      <c r="N53" s="61"/>
      <c r="O53" s="63"/>
      <c r="P53" s="61"/>
      <c r="Q53" s="63"/>
      <c r="R53" s="64" t="str">
        <f>IF(OR(M53&lt;&gt;0,O53&lt;&gt;0,Q53&lt;&gt;0),MAX(IF(L53=$U$1,M53,0),IF(N53=$U$1,O53,0),IF(P53=$U$1,Q53,0)),"")</f>
        <v/>
      </c>
      <c r="S53" s="61"/>
      <c r="T53" s="63"/>
      <c r="U53" s="61"/>
      <c r="V53" s="63"/>
      <c r="W53" s="61"/>
      <c r="X53" s="63"/>
      <c r="Y53" s="64" t="str">
        <f>IF(OR(T53&lt;&gt;0,V53&lt;&gt;0,X53&lt;&gt;0),MAX(IF(S53=$U$1,T53,0),IF(U53=$U$1,V53,0),IF(W53=$U$1,X53,0)),"")</f>
        <v/>
      </c>
      <c r="Z53" s="65"/>
      <c r="AA53" s="66"/>
      <c r="AB53" s="65"/>
      <c r="AC53" s="66"/>
      <c r="AD53" s="65"/>
      <c r="AE53" s="66"/>
      <c r="AF53" s="64"/>
      <c r="AG53" s="52" t="str">
        <f>IF(OR(R53="",Y53=""),"",IF(BD53,"DSQ",IF(AND(RIGHT(I53,2)="SL",R53&lt;&gt;0,Y53&lt;&gt;0),IF(R53="",0,R53)+(IF(Y53="",0,Y53)),IF(AND(RIGHT(I53,2)="PU",R53&lt;&gt;0),R53,IF(AND(RIGHT(I53,1)="D",Y53&lt;&gt;0),Y53,0)))))</f>
        <v/>
      </c>
      <c r="AH53" s="67"/>
      <c r="AI53" s="52" t="str">
        <f>IF(G53="","",IF(AND(G53&gt;39,G53&lt;45),AG53*1.025,IF(AND(G53&gt;44,G53&lt;50),AG53*1.05,IF(AND(G53&gt;49,G53&lt;55),AG53*1.075,IF(AND(G53&gt;54,G53&lt;60),AG53*1.1,IF(AND(G53&gt;59,G53&lt;70),AG53*1.125,IF(AND(G53&gt;69,G53&lt;150),AG53*1.15,AG53*1)))))))</f>
        <v/>
      </c>
      <c r="AJ53" s="68" t="str">
        <f>IF(AND(AG53&lt;&gt;"",ISNUMBER(AG53)),AP53*AG53,"")</f>
        <v/>
      </c>
      <c r="AK53" s="52">
        <f>IF(AND(LEFT(I53,1)="M",RIGHT(I53,2)="SL"),95,IF(AND(LEFT(I53,1)="F",RIGHT(I53,2)="SL"),60,IF(AND(LEFT(I53,1)="M",RIGHT(I53,2)="PU"),90,IF(AND(LEFT(I53,1)="F",(RIGHT(I53,2)="PU")),55,IF(AND(LEFT(I53,1)="M",RIGHT(I53,1)="D"),100,IF(AND(LEFT(I53,1)="F",(RIGHT(I53,1)="D")),65,0))))))</f>
        <v>0</v>
      </c>
      <c r="AL53" s="52">
        <f>MAX(J53-AK53,0)</f>
        <v>0</v>
      </c>
      <c r="AM53" s="69">
        <f>AL53*0.05</f>
        <v>0</v>
      </c>
      <c r="AN53" s="78" t="str">
        <f>IF(AJ53="","",AJ53+AM53)</f>
        <v/>
      </c>
      <c r="AO53" s="80"/>
      <c r="AP53" s="68">
        <f>IF(AND(RIGHT(I53,2)="SL")*AND(LEFT(I53,1)="M"),100/(AT-BT*POWER(E,-CT*J53)),IF(AND(RIGHT(I53,2)="SL")*AND(LEFT(I53,1)="F"),100/(ATW-BTW*POWER(E,-CTW*J53)),IF(AND(RIGHT(I53,2)="PU")*AND(LEFT(I53,1)="M"),100/(AP-BP*POWER(E,-CP*J53)),IF(AND(RIGHT(I53,2)="PU")*AND(LEFT(I53,1)="F"),100/(APW-BPW*POWER(E,-CPW*J53)),IF(AND(RIGHT(I53,1)="D")*AND(LEFT(I53,1)="M"),100/(AD-BD*POWER(E,-CD*J53)),IF(AND(RIGHT(I53,1)="D")*AND(LEFT(I53,1)="F"),100/(ADW-BDW*POWER(E,-CDW*J53)),0))))))</f>
        <v>0</v>
      </c>
      <c r="AR53" s="9" t="b">
        <f t="shared" si="13"/>
        <v>0</v>
      </c>
      <c r="AS53" s="9" t="b">
        <f t="shared" si="14"/>
        <v>0</v>
      </c>
      <c r="AT53" s="9" t="b">
        <f t="shared" si="15"/>
        <v>0</v>
      </c>
      <c r="AU53" s="9" t="b">
        <f t="shared" si="16"/>
        <v>0</v>
      </c>
      <c r="AV53" s="9" t="b">
        <f t="shared" si="17"/>
        <v>0</v>
      </c>
      <c r="AW53" s="9" t="b">
        <f t="shared" si="18"/>
        <v>0</v>
      </c>
      <c r="AX53" s="9" t="b">
        <f t="shared" si="19"/>
        <v>0</v>
      </c>
      <c r="AY53" s="9" t="b">
        <f t="shared" si="20"/>
        <v>0</v>
      </c>
      <c r="AZ53" s="9" t="b">
        <f t="shared" si="21"/>
        <v>0</v>
      </c>
      <c r="BA53" s="8" t="b">
        <f t="shared" si="9"/>
        <v>0</v>
      </c>
      <c r="BB53" s="8" t="b">
        <f t="shared" si="10"/>
        <v>0</v>
      </c>
      <c r="BC53" s="8" t="b">
        <f t="shared" si="11"/>
        <v>0</v>
      </c>
      <c r="BD53" s="8" t="b">
        <f t="shared" si="12"/>
        <v>0</v>
      </c>
    </row>
    <row r="54" spans="1:56" ht="15" customHeight="1" x14ac:dyDescent="0.3">
      <c r="A54" s="56"/>
      <c r="B54" s="56"/>
      <c r="C54" s="57"/>
      <c r="D54" s="57"/>
      <c r="E54" s="57"/>
      <c r="F54" s="58"/>
      <c r="G54" s="39" t="str">
        <f>IF(F54="","",YEAR(DAT)-F54)</f>
        <v/>
      </c>
      <c r="H54" s="40" t="str">
        <f>IF(G54="","",IF(G54&lt;18,"Sub-Junior",IF(G54&lt;23,"Junior",IF(AND(G54&gt;39,G54&lt;45),"Master M1",IF(AND(G54&gt;44,G54&lt;50),"Master M2",IF(AND(G54&gt;49,G54&lt;55),"Master M3",IF(AND(G54&gt;54,G54&lt;60),"Master M4",IF(AND(G54&gt;59,G54&lt;70),"Master M5",IF(G54&gt;69,"Master M7","Open")))))))))</f>
        <v/>
      </c>
      <c r="I54" s="59"/>
      <c r="J54" s="59"/>
      <c r="K54" s="60" t="str">
        <f ca="1">IF(J54="","",VLOOKUP(J54,WeightClasses!$A$2:$E$17,IF(LEFT(I54,1)="F",IF(YEAR(TODAY())-F54&lt;18,4,2),IF(YEAR(TODAY())-F54&lt;18,5,3)),TRUE))</f>
        <v/>
      </c>
      <c r="L54" s="61"/>
      <c r="M54" s="62"/>
      <c r="N54" s="61"/>
      <c r="O54" s="63"/>
      <c r="P54" s="61"/>
      <c r="Q54" s="63"/>
      <c r="R54" s="64" t="str">
        <f>IF(OR(M54&lt;&gt;0,O54&lt;&gt;0,Q54&lt;&gt;0),MAX(IF(L54=$U$1,M54,0),IF(N54=$U$1,O54,0),IF(P54=$U$1,Q54,0)),"")</f>
        <v/>
      </c>
      <c r="S54" s="61"/>
      <c r="T54" s="63"/>
      <c r="U54" s="61"/>
      <c r="V54" s="63"/>
      <c r="W54" s="61"/>
      <c r="X54" s="63"/>
      <c r="Y54" s="64" t="str">
        <f>IF(OR(T54&lt;&gt;0,V54&lt;&gt;0,X54&lt;&gt;0),MAX(IF(S54=$U$1,T54,0),IF(U54=$U$1,V54,0),IF(W54=$U$1,X54,0)),"")</f>
        <v/>
      </c>
      <c r="Z54" s="65"/>
      <c r="AA54" s="66"/>
      <c r="AB54" s="65"/>
      <c r="AC54" s="66"/>
      <c r="AD54" s="65"/>
      <c r="AE54" s="66"/>
      <c r="AF54" s="64"/>
      <c r="AG54" s="52" t="str">
        <f>IF(OR(R54="",Y54=""),"",IF(BD54,"DSQ",IF(AND(RIGHT(I54,2)="SL",R54&lt;&gt;0,Y54&lt;&gt;0),IF(R54="",0,R54)+(IF(Y54="",0,Y54)),IF(AND(RIGHT(I54,2)="PU",R54&lt;&gt;0),R54,IF(AND(RIGHT(I54,1)="D",Y54&lt;&gt;0),Y54,0)))))</f>
        <v/>
      </c>
      <c r="AH54" s="67"/>
      <c r="AI54" s="52" t="str">
        <f>IF(G54="","",IF(AND(G54&gt;39,G54&lt;45),AG54*1.025,IF(AND(G54&gt;44,G54&lt;50),AG54*1.05,IF(AND(G54&gt;49,G54&lt;55),AG54*1.075,IF(AND(G54&gt;54,G54&lt;60),AG54*1.1,IF(AND(G54&gt;59,G54&lt;70),AG54*1.125,IF(AND(G54&gt;69,G54&lt;150),AG54*1.15,AG54*1)))))))</f>
        <v/>
      </c>
      <c r="AJ54" s="68" t="str">
        <f>IF(AND(AG54&lt;&gt;"",ISNUMBER(AG54)),AP54*AG54,"")</f>
        <v/>
      </c>
      <c r="AK54" s="52">
        <f>IF(AND(LEFT(I54,1)="M",RIGHT(I54,2)="SL"),95,IF(AND(LEFT(I54,1)="F",RIGHT(I54,2)="SL"),60,IF(AND(LEFT(I54,1)="M",RIGHT(I54,2)="PU"),90,IF(AND(LEFT(I54,1)="F",(RIGHT(I54,2)="PU")),55,IF(AND(LEFT(I54,1)="M",RIGHT(I54,1)="D"),100,IF(AND(LEFT(I54,1)="F",(RIGHT(I54,1)="D")),65,0))))))</f>
        <v>0</v>
      </c>
      <c r="AL54" s="52">
        <f>MAX(J54-AK54,0)</f>
        <v>0</v>
      </c>
      <c r="AM54" s="69">
        <f>AL54*0.05</f>
        <v>0</v>
      </c>
      <c r="AN54" s="78" t="str">
        <f>IF(AJ54="","",AJ54+AM54)</f>
        <v/>
      </c>
      <c r="AO54" s="80"/>
      <c r="AP54" s="68">
        <f>IF(AND(RIGHT(I54,2)="SL")*AND(LEFT(I54,1)="M"),100/(AT-BT*POWER(E,-CT*J54)),IF(AND(RIGHT(I54,2)="SL")*AND(LEFT(I54,1)="F"),100/(ATW-BTW*POWER(E,-CTW*J54)),IF(AND(RIGHT(I54,2)="PU")*AND(LEFT(I54,1)="M"),100/(AP-BP*POWER(E,-CP*J54)),IF(AND(RIGHT(I54,2)="PU")*AND(LEFT(I54,1)="F"),100/(APW-BPW*POWER(E,-CPW*J54)),IF(AND(RIGHT(I54,1)="D")*AND(LEFT(I54,1)="M"),100/(AD-BD*POWER(E,-CD*J54)),IF(AND(RIGHT(I54,1)="D")*AND(LEFT(I54,1)="F"),100/(ADW-BDW*POWER(E,-CDW*J54)),0))))))</f>
        <v>0</v>
      </c>
      <c r="AR54" s="9" t="b">
        <f t="shared" si="13"/>
        <v>0</v>
      </c>
      <c r="AS54" s="9" t="b">
        <f t="shared" si="14"/>
        <v>0</v>
      </c>
      <c r="AT54" s="9" t="b">
        <f t="shared" si="15"/>
        <v>0</v>
      </c>
      <c r="AU54" s="9" t="b">
        <f t="shared" si="16"/>
        <v>0</v>
      </c>
      <c r="AV54" s="9" t="b">
        <f t="shared" si="17"/>
        <v>0</v>
      </c>
      <c r="AW54" s="9" t="b">
        <f t="shared" si="18"/>
        <v>0</v>
      </c>
      <c r="AX54" s="9" t="b">
        <f t="shared" si="19"/>
        <v>0</v>
      </c>
      <c r="AY54" s="9" t="b">
        <f t="shared" si="20"/>
        <v>0</v>
      </c>
      <c r="AZ54" s="9" t="b">
        <f t="shared" si="21"/>
        <v>0</v>
      </c>
      <c r="BA54" s="8" t="b">
        <f t="shared" si="9"/>
        <v>0</v>
      </c>
      <c r="BB54" s="8" t="b">
        <f t="shared" si="10"/>
        <v>0</v>
      </c>
      <c r="BC54" s="8" t="b">
        <f t="shared" si="11"/>
        <v>0</v>
      </c>
      <c r="BD54" s="8" t="b">
        <f t="shared" si="12"/>
        <v>0</v>
      </c>
    </row>
    <row r="55" spans="1:56" ht="15" customHeight="1" x14ac:dyDescent="0.3">
      <c r="A55" s="56"/>
      <c r="B55" s="56"/>
      <c r="C55" s="57"/>
      <c r="D55" s="57"/>
      <c r="E55" s="57"/>
      <c r="F55" s="58"/>
      <c r="G55" s="39" t="str">
        <f>IF(F55="","",YEAR(DAT)-F55)</f>
        <v/>
      </c>
      <c r="H55" s="40" t="str">
        <f>IF(G55="","",IF(G55&lt;18,"Sub-Junior",IF(G55&lt;23,"Junior",IF(AND(G55&gt;39,G55&lt;45),"Master M1",IF(AND(G55&gt;44,G55&lt;50),"Master M2",IF(AND(G55&gt;49,G55&lt;55),"Master M3",IF(AND(G55&gt;54,G55&lt;60),"Master M4",IF(AND(G55&gt;59,G55&lt;70),"Master M5",IF(G55&gt;69,"Master M7","Open")))))))))</f>
        <v/>
      </c>
      <c r="I55" s="59"/>
      <c r="J55" s="59"/>
      <c r="K55" s="60" t="str">
        <f ca="1">IF(J55="","",VLOOKUP(J55,WeightClasses!$A$2:$E$17,IF(LEFT(I55,1)="F",IF(YEAR(TODAY())-F55&lt;18,4,2),IF(YEAR(TODAY())-F55&lt;18,5,3)),TRUE))</f>
        <v/>
      </c>
      <c r="L55" s="61"/>
      <c r="M55" s="62"/>
      <c r="N55" s="61"/>
      <c r="O55" s="63"/>
      <c r="P55" s="61"/>
      <c r="Q55" s="63"/>
      <c r="R55" s="64" t="str">
        <f>IF(OR(M55&lt;&gt;0,O55&lt;&gt;0,Q55&lt;&gt;0),MAX(IF(L55=$U$1,M55,0),IF(N55=$U$1,O55,0),IF(P55=$U$1,Q55,0)),"")</f>
        <v/>
      </c>
      <c r="S55" s="61"/>
      <c r="T55" s="63"/>
      <c r="U55" s="61"/>
      <c r="V55" s="63"/>
      <c r="W55" s="61"/>
      <c r="X55" s="63"/>
      <c r="Y55" s="64" t="str">
        <f>IF(OR(T55&lt;&gt;0,V55&lt;&gt;0,X55&lt;&gt;0),MAX(IF(S55=$U$1,T55,0),IF(U55=$U$1,V55,0),IF(W55=$U$1,X55,0)),"")</f>
        <v/>
      </c>
      <c r="Z55" s="65"/>
      <c r="AA55" s="66"/>
      <c r="AB55" s="65"/>
      <c r="AC55" s="66"/>
      <c r="AD55" s="65"/>
      <c r="AE55" s="66"/>
      <c r="AF55" s="64"/>
      <c r="AG55" s="52" t="str">
        <f>IF(OR(R55="",Y55=""),"",IF(BD55,"DSQ",IF(AND(RIGHT(I55,2)="SL",R55&lt;&gt;0,Y55&lt;&gt;0),IF(R55="",0,R55)+(IF(Y55="",0,Y55)),IF(AND(RIGHT(I55,2)="PU",R55&lt;&gt;0),R55,IF(AND(RIGHT(I55,1)="D",Y55&lt;&gt;0),Y55,0)))))</f>
        <v/>
      </c>
      <c r="AH55" s="67"/>
      <c r="AI55" s="52" t="str">
        <f>IF(G55="","",IF(AND(G55&gt;39,G55&lt;45),AG55*1.025,IF(AND(G55&gt;44,G55&lt;50),AG55*1.05,IF(AND(G55&gt;49,G55&lt;55),AG55*1.075,IF(AND(G55&gt;54,G55&lt;60),AG55*1.1,IF(AND(G55&gt;59,G55&lt;70),AG55*1.125,IF(AND(G55&gt;69,G55&lt;150),AG55*1.15,AG55*1)))))))</f>
        <v/>
      </c>
      <c r="AJ55" s="68" t="str">
        <f>IF(AND(AG55&lt;&gt;"",ISNUMBER(AG55)),AP55*AG55,"")</f>
        <v/>
      </c>
      <c r="AK55" s="52">
        <f>IF(AND(LEFT(I55,1)="M",RIGHT(I55,2)="SL"),95,IF(AND(LEFT(I55,1)="F",RIGHT(I55,2)="SL"),60,IF(AND(LEFT(I55,1)="M",RIGHT(I55,2)="PU"),90,IF(AND(LEFT(I55,1)="F",(RIGHT(I55,2)="PU")),55,IF(AND(LEFT(I55,1)="M",RIGHT(I55,1)="D"),100,IF(AND(LEFT(I55,1)="F",(RIGHT(I55,1)="D")),65,0))))))</f>
        <v>0</v>
      </c>
      <c r="AL55" s="52">
        <f>MAX(J55-AK55,0)</f>
        <v>0</v>
      </c>
      <c r="AM55" s="69">
        <f>AL55*0.05</f>
        <v>0</v>
      </c>
      <c r="AN55" s="78" t="str">
        <f>IF(AJ55="","",AJ55+AM55)</f>
        <v/>
      </c>
      <c r="AO55" s="80"/>
      <c r="AP55" s="68">
        <f>IF(AND(RIGHT(I55,2)="SL")*AND(LEFT(I55,1)="M"),100/(AT-BT*POWER(E,-CT*J55)),IF(AND(RIGHT(I55,2)="SL")*AND(LEFT(I55,1)="F"),100/(ATW-BTW*POWER(E,-CTW*J55)),IF(AND(RIGHT(I55,2)="PU")*AND(LEFT(I55,1)="M"),100/(AP-BP*POWER(E,-CP*J55)),IF(AND(RIGHT(I55,2)="PU")*AND(LEFT(I55,1)="F"),100/(APW-BPW*POWER(E,-CPW*J55)),IF(AND(RIGHT(I55,1)="D")*AND(LEFT(I55,1)="M"),100/(AD-BD*POWER(E,-CD*J55)),IF(AND(RIGHT(I55,1)="D")*AND(LEFT(I55,1)="F"),100/(ADW-BDW*POWER(E,-CDW*J55)),0))))))</f>
        <v>0</v>
      </c>
      <c r="AR55" s="9" t="b">
        <f t="shared" si="13"/>
        <v>0</v>
      </c>
      <c r="AS55" s="9" t="b">
        <f t="shared" si="14"/>
        <v>0</v>
      </c>
      <c r="AT55" s="9" t="b">
        <f t="shared" si="15"/>
        <v>0</v>
      </c>
      <c r="AU55" s="9" t="b">
        <f t="shared" si="16"/>
        <v>0</v>
      </c>
      <c r="AV55" s="9" t="b">
        <f t="shared" si="17"/>
        <v>0</v>
      </c>
      <c r="AW55" s="9" t="b">
        <f t="shared" si="18"/>
        <v>0</v>
      </c>
      <c r="AX55" s="9" t="b">
        <f t="shared" si="19"/>
        <v>0</v>
      </c>
      <c r="AY55" s="9" t="b">
        <f t="shared" si="20"/>
        <v>0</v>
      </c>
      <c r="AZ55" s="9" t="b">
        <f t="shared" si="21"/>
        <v>0</v>
      </c>
      <c r="BA55" s="8" t="b">
        <f t="shared" si="9"/>
        <v>0</v>
      </c>
      <c r="BB55" s="8" t="b">
        <f t="shared" si="10"/>
        <v>0</v>
      </c>
      <c r="BC55" s="8" t="b">
        <f t="shared" si="11"/>
        <v>0</v>
      </c>
      <c r="BD55" s="8" t="b">
        <f t="shared" si="12"/>
        <v>0</v>
      </c>
    </row>
    <row r="56" spans="1:56" ht="15" customHeight="1" x14ac:dyDescent="0.3">
      <c r="A56" s="56"/>
      <c r="B56" s="56"/>
      <c r="C56" s="57"/>
      <c r="D56" s="57"/>
      <c r="E56" s="57"/>
      <c r="F56" s="58"/>
      <c r="G56" s="39" t="str">
        <f>IF(F56="","",YEAR(DAT)-F56)</f>
        <v/>
      </c>
      <c r="H56" s="40" t="str">
        <f>IF(G56="","",IF(G56&lt;18,"Sub-Junior",IF(G56&lt;23,"Junior",IF(AND(G56&gt;39,G56&lt;45),"Master M1",IF(AND(G56&gt;44,G56&lt;50),"Master M2",IF(AND(G56&gt;49,G56&lt;55),"Master M3",IF(AND(G56&gt;54,G56&lt;60),"Master M4",IF(AND(G56&gt;59,G56&lt;70),"Master M5",IF(G56&gt;69,"Master M7","Open")))))))))</f>
        <v/>
      </c>
      <c r="I56" s="59"/>
      <c r="J56" s="59"/>
      <c r="K56" s="60" t="str">
        <f ca="1">IF(J56="","",VLOOKUP(J56,WeightClasses!$A$2:$E$17,IF(LEFT(I56,1)="F",IF(YEAR(TODAY())-F56&lt;18,4,2),IF(YEAR(TODAY())-F56&lt;18,5,3)),TRUE))</f>
        <v/>
      </c>
      <c r="L56" s="61"/>
      <c r="M56" s="62"/>
      <c r="N56" s="61"/>
      <c r="O56" s="63"/>
      <c r="P56" s="61"/>
      <c r="Q56" s="63"/>
      <c r="R56" s="64" t="str">
        <f>IF(OR(M56&lt;&gt;0,O56&lt;&gt;0,Q56&lt;&gt;0),MAX(IF(L56=$U$1,M56,0),IF(N56=$U$1,O56,0),IF(P56=$U$1,Q56,0)),"")</f>
        <v/>
      </c>
      <c r="S56" s="61"/>
      <c r="T56" s="63"/>
      <c r="U56" s="61"/>
      <c r="V56" s="63"/>
      <c r="W56" s="61"/>
      <c r="X56" s="63"/>
      <c r="Y56" s="64" t="str">
        <f>IF(OR(T56&lt;&gt;0,V56&lt;&gt;0,X56&lt;&gt;0),MAX(IF(S56=$U$1,T56,0),IF(U56=$U$1,V56,0),IF(W56=$U$1,X56,0)),"")</f>
        <v/>
      </c>
      <c r="Z56" s="65"/>
      <c r="AA56" s="66"/>
      <c r="AB56" s="65"/>
      <c r="AC56" s="66"/>
      <c r="AD56" s="65"/>
      <c r="AE56" s="66"/>
      <c r="AF56" s="64"/>
      <c r="AG56" s="52" t="str">
        <f>IF(OR(R56="",Y56=""),"",IF(BD56,"DSQ",IF(AND(RIGHT(I56,2)="SL",R56&lt;&gt;0,Y56&lt;&gt;0),IF(R56="",0,R56)+(IF(Y56="",0,Y56)),IF(AND(RIGHT(I56,2)="PU",R56&lt;&gt;0),R56,IF(AND(RIGHT(I56,1)="D",Y56&lt;&gt;0),Y56,0)))))</f>
        <v/>
      </c>
      <c r="AH56" s="67"/>
      <c r="AI56" s="52" t="str">
        <f>IF(G56="","",IF(AND(G56&gt;39,G56&lt;45),AG56*1.025,IF(AND(G56&gt;44,G56&lt;50),AG56*1.05,IF(AND(G56&gt;49,G56&lt;55),AG56*1.075,IF(AND(G56&gt;54,G56&lt;60),AG56*1.1,IF(AND(G56&gt;59,G56&lt;70),AG56*1.125,IF(AND(G56&gt;69,G56&lt;150),AG56*1.15,AG56*1)))))))</f>
        <v/>
      </c>
      <c r="AJ56" s="68" t="str">
        <f>IF(AND(AG56&lt;&gt;"",ISNUMBER(AG56)),AP56*AG56,"")</f>
        <v/>
      </c>
      <c r="AK56" s="52">
        <f>IF(AND(LEFT(I56,1)="M",RIGHT(I56,2)="SL"),95,IF(AND(LEFT(I56,1)="F",RIGHT(I56,2)="SL"),60,IF(AND(LEFT(I56,1)="M",RIGHT(I56,2)="PU"),90,IF(AND(LEFT(I56,1)="F",(RIGHT(I56,2)="PU")),55,IF(AND(LEFT(I56,1)="M",RIGHT(I56,1)="D"),100,IF(AND(LEFT(I56,1)="F",(RIGHT(I56,1)="D")),65,0))))))</f>
        <v>0</v>
      </c>
      <c r="AL56" s="52">
        <f>MAX(J56-AK56,0)</f>
        <v>0</v>
      </c>
      <c r="AM56" s="69">
        <f>AL56*0.05</f>
        <v>0</v>
      </c>
      <c r="AN56" s="78" t="str">
        <f>IF(AJ56="","",AJ56+AM56)</f>
        <v/>
      </c>
      <c r="AO56" s="80"/>
      <c r="AP56" s="68">
        <f>IF(AND(RIGHT(I56,2)="SL")*AND(LEFT(I56,1)="M"),100/(AT-BT*POWER(E,-CT*J56)),IF(AND(RIGHT(I56,2)="SL")*AND(LEFT(I56,1)="F"),100/(ATW-BTW*POWER(E,-CTW*J56)),IF(AND(RIGHT(I56,2)="PU")*AND(LEFT(I56,1)="M"),100/(AP-BP*POWER(E,-CP*J56)),IF(AND(RIGHT(I56,2)="PU")*AND(LEFT(I56,1)="F"),100/(APW-BPW*POWER(E,-CPW*J56)),IF(AND(RIGHT(I56,1)="D")*AND(LEFT(I56,1)="M"),100/(AD-BD*POWER(E,-CD*J56)),IF(AND(RIGHT(I56,1)="D")*AND(LEFT(I56,1)="F"),100/(ADW-BDW*POWER(E,-CDW*J56)),0))))))</f>
        <v>0</v>
      </c>
      <c r="AR56" s="9" t="b">
        <f t="shared" si="13"/>
        <v>0</v>
      </c>
      <c r="AS56" s="9" t="b">
        <f t="shared" si="14"/>
        <v>0</v>
      </c>
      <c r="AT56" s="9" t="b">
        <f t="shared" si="15"/>
        <v>0</v>
      </c>
      <c r="AU56" s="9" t="b">
        <f t="shared" si="16"/>
        <v>0</v>
      </c>
      <c r="AV56" s="9" t="b">
        <f t="shared" si="17"/>
        <v>0</v>
      </c>
      <c r="AW56" s="9" t="b">
        <f t="shared" si="18"/>
        <v>0</v>
      </c>
      <c r="AX56" s="9" t="b">
        <f t="shared" si="19"/>
        <v>0</v>
      </c>
      <c r="AY56" s="9" t="b">
        <f t="shared" si="20"/>
        <v>0</v>
      </c>
      <c r="AZ56" s="9" t="b">
        <f t="shared" si="21"/>
        <v>0</v>
      </c>
      <c r="BA56" s="8" t="b">
        <f t="shared" si="9"/>
        <v>0</v>
      </c>
      <c r="BB56" s="8" t="b">
        <f t="shared" si="10"/>
        <v>0</v>
      </c>
      <c r="BC56" s="8" t="b">
        <f t="shared" si="11"/>
        <v>0</v>
      </c>
      <c r="BD56" s="8" t="b">
        <f t="shared" si="12"/>
        <v>0</v>
      </c>
    </row>
    <row r="57" spans="1:56" ht="15" customHeight="1" x14ac:dyDescent="0.3">
      <c r="A57" s="56"/>
      <c r="B57" s="56"/>
      <c r="C57" s="57"/>
      <c r="D57" s="57"/>
      <c r="E57" s="57"/>
      <c r="F57" s="58"/>
      <c r="G57" s="39" t="str">
        <f>IF(F57="","",YEAR(DAT)-F57)</f>
        <v/>
      </c>
      <c r="H57" s="40" t="str">
        <f>IF(G57="","",IF(G57&lt;18,"Sub-Junior",IF(G57&lt;23,"Junior",IF(AND(G57&gt;39,G57&lt;45),"Master M1",IF(AND(G57&gt;44,G57&lt;50),"Master M2",IF(AND(G57&gt;49,G57&lt;55),"Master M3",IF(AND(G57&gt;54,G57&lt;60),"Master M4",IF(AND(G57&gt;59,G57&lt;70),"Master M5",IF(G57&gt;69,"Master M7","Open")))))))))</f>
        <v/>
      </c>
      <c r="I57" s="59"/>
      <c r="J57" s="59"/>
      <c r="K57" s="60" t="str">
        <f ca="1">IF(J57="","",VLOOKUP(J57,WeightClasses!$A$2:$E$17,IF(LEFT(I57,1)="F",IF(YEAR(TODAY())-F57&lt;18,4,2),IF(YEAR(TODAY())-F57&lt;18,5,3)),TRUE))</f>
        <v/>
      </c>
      <c r="L57" s="61"/>
      <c r="M57" s="62"/>
      <c r="N57" s="61"/>
      <c r="O57" s="63"/>
      <c r="P57" s="61"/>
      <c r="Q57" s="63"/>
      <c r="R57" s="64" t="str">
        <f>IF(OR(M57&lt;&gt;0,O57&lt;&gt;0,Q57&lt;&gt;0),MAX(IF(L57=$U$1,M57,0),IF(N57=$U$1,O57,0),IF(P57=$U$1,Q57,0)),"")</f>
        <v/>
      </c>
      <c r="S57" s="61"/>
      <c r="T57" s="63"/>
      <c r="U57" s="61"/>
      <c r="V57" s="63"/>
      <c r="W57" s="61"/>
      <c r="X57" s="63"/>
      <c r="Y57" s="64" t="str">
        <f>IF(OR(T57&lt;&gt;0,V57&lt;&gt;0,X57&lt;&gt;0),MAX(IF(S57=$U$1,T57,0),IF(U57=$U$1,V57,0),IF(W57=$U$1,X57,0)),"")</f>
        <v/>
      </c>
      <c r="Z57" s="65"/>
      <c r="AA57" s="66"/>
      <c r="AB57" s="65"/>
      <c r="AC57" s="66"/>
      <c r="AD57" s="65"/>
      <c r="AE57" s="66"/>
      <c r="AF57" s="64"/>
      <c r="AG57" s="52" t="str">
        <f>IF(OR(R57="",Y57=""),"",IF(BD57,"DSQ",IF(AND(RIGHT(I57,2)="SL",R57&lt;&gt;0,Y57&lt;&gt;0),IF(R57="",0,R57)+(IF(Y57="",0,Y57)),IF(AND(RIGHT(I57,2)="PU",R57&lt;&gt;0),R57,IF(AND(RIGHT(I57,1)="D",Y57&lt;&gt;0),Y57,0)))))</f>
        <v/>
      </c>
      <c r="AH57" s="67"/>
      <c r="AI57" s="52" t="str">
        <f>IF(G57="","",IF(AND(G57&gt;39,G57&lt;45),AG57*1.025,IF(AND(G57&gt;44,G57&lt;50),AG57*1.05,IF(AND(G57&gt;49,G57&lt;55),AG57*1.075,IF(AND(G57&gt;54,G57&lt;60),AG57*1.1,IF(AND(G57&gt;59,G57&lt;70),AG57*1.125,IF(AND(G57&gt;69,G57&lt;150),AG57*1.15,AG57*1)))))))</f>
        <v/>
      </c>
      <c r="AJ57" s="68" t="str">
        <f>IF(AND(AG57&lt;&gt;"",ISNUMBER(AG57)),AP57*AG57,"")</f>
        <v/>
      </c>
      <c r="AK57" s="52">
        <f>IF(AND(LEFT(I57,1)="M",RIGHT(I57,2)="SL"),95,IF(AND(LEFT(I57,1)="F",RIGHT(I57,2)="SL"),60,IF(AND(LEFT(I57,1)="M",RIGHT(I57,2)="PU"),90,IF(AND(LEFT(I57,1)="F",(RIGHT(I57,2)="PU")),55,IF(AND(LEFT(I57,1)="M",RIGHT(I57,1)="D"),100,IF(AND(LEFT(I57,1)="F",(RIGHT(I57,1)="D")),65,0))))))</f>
        <v>0</v>
      </c>
      <c r="AL57" s="52">
        <f>MAX(J57-AK57,0)</f>
        <v>0</v>
      </c>
      <c r="AM57" s="69">
        <f>AL57*0.05</f>
        <v>0</v>
      </c>
      <c r="AN57" s="78" t="str">
        <f>IF(AJ57="","",AJ57+AM57)</f>
        <v/>
      </c>
      <c r="AO57" s="80"/>
      <c r="AP57" s="68">
        <f>IF(AND(RIGHT(I57,2)="SL")*AND(LEFT(I57,1)="M"),100/(AT-BT*POWER(E,-CT*J57)),IF(AND(RIGHT(I57,2)="SL")*AND(LEFT(I57,1)="F"),100/(ATW-BTW*POWER(E,-CTW*J57)),IF(AND(RIGHT(I57,2)="PU")*AND(LEFT(I57,1)="M"),100/(AP-BP*POWER(E,-CP*J57)),IF(AND(RIGHT(I57,2)="PU")*AND(LEFT(I57,1)="F"),100/(APW-BPW*POWER(E,-CPW*J57)),IF(AND(RIGHT(I57,1)="D")*AND(LEFT(I57,1)="M"),100/(AD-BD*POWER(E,-CD*J57)),IF(AND(RIGHT(I57,1)="D")*AND(LEFT(I57,1)="F"),100/(ADW-BDW*POWER(E,-CDW*J57)),0))))))</f>
        <v>0</v>
      </c>
      <c r="AR57" s="9" t="b">
        <f t="shared" si="13"/>
        <v>0</v>
      </c>
      <c r="AS57" s="9" t="b">
        <f t="shared" si="14"/>
        <v>0</v>
      </c>
      <c r="AT57" s="9" t="b">
        <f t="shared" si="15"/>
        <v>0</v>
      </c>
      <c r="AU57" s="9" t="b">
        <f t="shared" si="16"/>
        <v>0</v>
      </c>
      <c r="AV57" s="9" t="b">
        <f t="shared" si="17"/>
        <v>0</v>
      </c>
      <c r="AW57" s="9" t="b">
        <f t="shared" si="18"/>
        <v>0</v>
      </c>
      <c r="AX57" s="9" t="b">
        <f t="shared" si="19"/>
        <v>0</v>
      </c>
      <c r="AY57" s="9" t="b">
        <f t="shared" si="20"/>
        <v>0</v>
      </c>
      <c r="AZ57" s="9" t="b">
        <f t="shared" si="21"/>
        <v>0</v>
      </c>
      <c r="BA57" s="8" t="b">
        <f t="shared" si="9"/>
        <v>0</v>
      </c>
      <c r="BB57" s="8" t="b">
        <f t="shared" si="10"/>
        <v>0</v>
      </c>
      <c r="BC57" s="8" t="b">
        <f t="shared" si="11"/>
        <v>0</v>
      </c>
      <c r="BD57" s="8" t="b">
        <f t="shared" si="12"/>
        <v>0</v>
      </c>
    </row>
    <row r="58" spans="1:56" ht="15" customHeight="1" x14ac:dyDescent="0.3">
      <c r="A58" s="56"/>
      <c r="B58" s="56"/>
      <c r="C58" s="57"/>
      <c r="D58" s="57"/>
      <c r="E58" s="57"/>
      <c r="F58" s="58"/>
      <c r="G58" s="39" t="str">
        <f>IF(F58="","",YEAR(DAT)-F58)</f>
        <v/>
      </c>
      <c r="H58" s="40" t="str">
        <f>IF(G58="","",IF(G58&lt;18,"Sub-Junior",IF(G58&lt;23,"Junior",IF(AND(G58&gt;39,G58&lt;45),"Master M1",IF(AND(G58&gt;44,G58&lt;50),"Master M2",IF(AND(G58&gt;49,G58&lt;55),"Master M3",IF(AND(G58&gt;54,G58&lt;60),"Master M4",IF(AND(G58&gt;59,G58&lt;70),"Master M5",IF(G58&gt;69,"Master M7","Open")))))))))</f>
        <v/>
      </c>
      <c r="I58" s="59"/>
      <c r="J58" s="59"/>
      <c r="K58" s="60" t="str">
        <f ca="1">IF(J58="","",VLOOKUP(J58,WeightClasses!$A$2:$E$17,IF(LEFT(I58,1)="F",IF(YEAR(TODAY())-F58&lt;18,4,2),IF(YEAR(TODAY())-F58&lt;18,5,3)),TRUE))</f>
        <v/>
      </c>
      <c r="L58" s="61"/>
      <c r="M58" s="62"/>
      <c r="N58" s="61"/>
      <c r="O58" s="63"/>
      <c r="P58" s="61"/>
      <c r="Q58" s="63"/>
      <c r="R58" s="64" t="str">
        <f>IF(OR(M58&lt;&gt;0,O58&lt;&gt;0,Q58&lt;&gt;0),MAX(IF(L58=$U$1,M58,0),IF(N58=$U$1,O58,0),IF(P58=$U$1,Q58,0)),"")</f>
        <v/>
      </c>
      <c r="S58" s="61"/>
      <c r="T58" s="63"/>
      <c r="U58" s="61"/>
      <c r="V58" s="63"/>
      <c r="W58" s="61"/>
      <c r="X58" s="63"/>
      <c r="Y58" s="64" t="str">
        <f>IF(OR(T58&lt;&gt;0,V58&lt;&gt;0,X58&lt;&gt;0),MAX(IF(S58=$U$1,T58,0),IF(U58=$U$1,V58,0),IF(W58=$U$1,X58,0)),"")</f>
        <v/>
      </c>
      <c r="Z58" s="65"/>
      <c r="AA58" s="66"/>
      <c r="AB58" s="65"/>
      <c r="AC58" s="66"/>
      <c r="AD58" s="65"/>
      <c r="AE58" s="66"/>
      <c r="AF58" s="64"/>
      <c r="AG58" s="52" t="str">
        <f>IF(OR(R58="",Y58=""),"",IF(BD58,"DSQ",IF(AND(RIGHT(I58,2)="SL",R58&lt;&gt;0,Y58&lt;&gt;0),IF(R58="",0,R58)+(IF(Y58="",0,Y58)),IF(AND(RIGHT(I58,2)="PU",R58&lt;&gt;0),R58,IF(AND(RIGHT(I58,1)="D",Y58&lt;&gt;0),Y58,0)))))</f>
        <v/>
      </c>
      <c r="AH58" s="67"/>
      <c r="AI58" s="52" t="str">
        <f>IF(G58="","",IF(AND(G58&gt;39,G58&lt;45),AG58*1.025,IF(AND(G58&gt;44,G58&lt;50),AG58*1.05,IF(AND(G58&gt;49,G58&lt;55),AG58*1.075,IF(AND(G58&gt;54,G58&lt;60),AG58*1.1,IF(AND(G58&gt;59,G58&lt;70),AG58*1.125,IF(AND(G58&gt;69,G58&lt;150),AG58*1.15,AG58*1)))))))</f>
        <v/>
      </c>
      <c r="AJ58" s="68" t="str">
        <f>IF(AND(AG58&lt;&gt;"",ISNUMBER(AG58)),AP58*AG58,"")</f>
        <v/>
      </c>
      <c r="AK58" s="52">
        <f>IF(AND(LEFT(I58,1)="M",RIGHT(I58,2)="SL"),95,IF(AND(LEFT(I58,1)="F",RIGHT(I58,2)="SL"),60,IF(AND(LEFT(I58,1)="M",RIGHT(I58,2)="PU"),90,IF(AND(LEFT(I58,1)="F",(RIGHT(I58,2)="PU")),55,IF(AND(LEFT(I58,1)="M",RIGHT(I58,1)="D"),100,IF(AND(LEFT(I58,1)="F",(RIGHT(I58,1)="D")),65,0))))))</f>
        <v>0</v>
      </c>
      <c r="AL58" s="52">
        <f>MAX(J58-AK58,0)</f>
        <v>0</v>
      </c>
      <c r="AM58" s="69">
        <f>AL58*0.05</f>
        <v>0</v>
      </c>
      <c r="AN58" s="78" t="str">
        <f>IF(AJ58="","",AJ58+AM58)</f>
        <v/>
      </c>
      <c r="AO58" s="80"/>
      <c r="AP58" s="68">
        <f>IF(AND(RIGHT(I58,2)="SL")*AND(LEFT(I58,1)="M"),100/(AT-BT*POWER(E,-CT*J58)),IF(AND(RIGHT(I58,2)="SL")*AND(LEFT(I58,1)="F"),100/(ATW-BTW*POWER(E,-CTW*J58)),IF(AND(RIGHT(I58,2)="PU")*AND(LEFT(I58,1)="M"),100/(AP-BP*POWER(E,-CP*J58)),IF(AND(RIGHT(I58,2)="PU")*AND(LEFT(I58,1)="F"),100/(APW-BPW*POWER(E,-CPW*J58)),IF(AND(RIGHT(I58,1)="D")*AND(LEFT(I58,1)="M"),100/(AD-BD*POWER(E,-CD*J58)),IF(AND(RIGHT(I58,1)="D")*AND(LEFT(I58,1)="F"),100/(ADW-BDW*POWER(E,-CDW*J58)),0))))))</f>
        <v>0</v>
      </c>
      <c r="AR58" s="9" t="b">
        <f t="shared" si="13"/>
        <v>0</v>
      </c>
      <c r="AS58" s="9" t="b">
        <f t="shared" si="14"/>
        <v>0</v>
      </c>
      <c r="AT58" s="9" t="b">
        <f t="shared" si="15"/>
        <v>0</v>
      </c>
      <c r="AU58" s="9" t="b">
        <f t="shared" si="16"/>
        <v>0</v>
      </c>
      <c r="AV58" s="9" t="b">
        <f t="shared" si="17"/>
        <v>0</v>
      </c>
      <c r="AW58" s="9" t="b">
        <f t="shared" si="18"/>
        <v>0</v>
      </c>
      <c r="AX58" s="9" t="b">
        <f t="shared" si="19"/>
        <v>0</v>
      </c>
      <c r="AY58" s="9" t="b">
        <f t="shared" si="20"/>
        <v>0</v>
      </c>
      <c r="AZ58" s="9" t="b">
        <f t="shared" si="21"/>
        <v>0</v>
      </c>
      <c r="BA58" s="8" t="b">
        <f t="shared" si="9"/>
        <v>0</v>
      </c>
      <c r="BB58" s="8" t="b">
        <f t="shared" si="10"/>
        <v>0</v>
      </c>
      <c r="BC58" s="8" t="b">
        <f t="shared" si="11"/>
        <v>0</v>
      </c>
      <c r="BD58" s="8" t="b">
        <f t="shared" si="12"/>
        <v>0</v>
      </c>
    </row>
    <row r="59" spans="1:56" ht="15" customHeight="1" x14ac:dyDescent="0.3">
      <c r="A59" s="56"/>
      <c r="B59" s="56"/>
      <c r="C59" s="57"/>
      <c r="D59" s="57"/>
      <c r="E59" s="57"/>
      <c r="F59" s="58"/>
      <c r="G59" s="39" t="str">
        <f>IF(F59="","",YEAR(DAT)-F59)</f>
        <v/>
      </c>
      <c r="H59" s="40" t="str">
        <f>IF(G59="","",IF(G59&lt;18,"Sub-Junior",IF(G59&lt;23,"Junior",IF(AND(G59&gt;39,G59&lt;45),"Master M1",IF(AND(G59&gt;44,G59&lt;50),"Master M2",IF(AND(G59&gt;49,G59&lt;55),"Master M3",IF(AND(G59&gt;54,G59&lt;60),"Master M4",IF(AND(G59&gt;59,G59&lt;70),"Master M5",IF(G59&gt;69,"Master M7","Open")))))))))</f>
        <v/>
      </c>
      <c r="I59" s="59"/>
      <c r="J59" s="59"/>
      <c r="K59" s="60" t="str">
        <f ca="1">IF(J59="","",VLOOKUP(J59,WeightClasses!$A$2:$E$17,IF(LEFT(I59,1)="F",IF(YEAR(TODAY())-F59&lt;18,4,2),IF(YEAR(TODAY())-F59&lt;18,5,3)),TRUE))</f>
        <v/>
      </c>
      <c r="L59" s="61"/>
      <c r="M59" s="62"/>
      <c r="N59" s="61"/>
      <c r="O59" s="63"/>
      <c r="P59" s="61"/>
      <c r="Q59" s="63"/>
      <c r="R59" s="64" t="str">
        <f>IF(OR(M59&lt;&gt;0,O59&lt;&gt;0,Q59&lt;&gt;0),MAX(IF(L59=$U$1,M59,0),IF(N59=$U$1,O59,0),IF(P59=$U$1,Q59,0)),"")</f>
        <v/>
      </c>
      <c r="S59" s="61"/>
      <c r="T59" s="63"/>
      <c r="U59" s="61"/>
      <c r="V59" s="63"/>
      <c r="W59" s="61"/>
      <c r="X59" s="63"/>
      <c r="Y59" s="64" t="str">
        <f>IF(OR(T59&lt;&gt;0,V59&lt;&gt;0,X59&lt;&gt;0),MAX(IF(S59=$U$1,T59,0),IF(U59=$U$1,V59,0),IF(W59=$U$1,X59,0)),"")</f>
        <v/>
      </c>
      <c r="Z59" s="65"/>
      <c r="AA59" s="66"/>
      <c r="AB59" s="65"/>
      <c r="AC59" s="66"/>
      <c r="AD59" s="65"/>
      <c r="AE59" s="66"/>
      <c r="AF59" s="64"/>
      <c r="AG59" s="52" t="str">
        <f>IF(OR(R59="",Y59=""),"",IF(BD59,"DSQ",IF(AND(RIGHT(I59,2)="SL",R59&lt;&gt;0,Y59&lt;&gt;0),IF(R59="",0,R59)+(IF(Y59="",0,Y59)),IF(AND(RIGHT(I59,2)="PU",R59&lt;&gt;0),R59,IF(AND(RIGHT(I59,1)="D",Y59&lt;&gt;0),Y59,0)))))</f>
        <v/>
      </c>
      <c r="AH59" s="67"/>
      <c r="AI59" s="52" t="str">
        <f>IF(G59="","",IF(AND(G59&gt;39,G59&lt;45),AG59*1.025,IF(AND(G59&gt;44,G59&lt;50),AG59*1.05,IF(AND(G59&gt;49,G59&lt;55),AG59*1.075,IF(AND(G59&gt;54,G59&lt;60),AG59*1.1,IF(AND(G59&gt;59,G59&lt;70),AG59*1.125,IF(AND(G59&gt;69,G59&lt;150),AG59*1.15,AG59*1)))))))</f>
        <v/>
      </c>
      <c r="AJ59" s="68" t="str">
        <f>IF(AND(AG59&lt;&gt;"",ISNUMBER(AG59)),AP59*AG59,"")</f>
        <v/>
      </c>
      <c r="AK59" s="52">
        <f>IF(AND(LEFT(I59,1)="M",RIGHT(I59,2)="SL"),95,IF(AND(LEFT(I59,1)="F",RIGHT(I59,2)="SL"),60,IF(AND(LEFT(I59,1)="M",RIGHT(I59,2)="PU"),90,IF(AND(LEFT(I59,1)="F",(RIGHT(I59,2)="PU")),55,IF(AND(LEFT(I59,1)="M",RIGHT(I59,1)="D"),100,IF(AND(LEFT(I59,1)="F",(RIGHT(I59,1)="D")),65,0))))))</f>
        <v>0</v>
      </c>
      <c r="AL59" s="52">
        <f>MAX(J59-AK59,0)</f>
        <v>0</v>
      </c>
      <c r="AM59" s="69">
        <f>AL59*0.05</f>
        <v>0</v>
      </c>
      <c r="AN59" s="78" t="str">
        <f>IF(AJ59="","",AJ59+AM59)</f>
        <v/>
      </c>
      <c r="AO59" s="80"/>
      <c r="AP59" s="68">
        <f>IF(AND(RIGHT(I59,2)="SL")*AND(LEFT(I59,1)="M"),100/(AT-BT*POWER(E,-CT*J59)),IF(AND(RIGHT(I59,2)="SL")*AND(LEFT(I59,1)="F"),100/(ATW-BTW*POWER(E,-CTW*J59)),IF(AND(RIGHT(I59,2)="PU")*AND(LEFT(I59,1)="M"),100/(AP-BP*POWER(E,-CP*J59)),IF(AND(RIGHT(I59,2)="PU")*AND(LEFT(I59,1)="F"),100/(APW-BPW*POWER(E,-CPW*J59)),IF(AND(RIGHT(I59,1)="D")*AND(LEFT(I59,1)="M"),100/(AD-BD*POWER(E,-CD*J59)),IF(AND(RIGHT(I59,1)="D")*AND(LEFT(I59,1)="F"),100/(ADW-BDW*POWER(E,-CDW*J59)),0))))))</f>
        <v>0</v>
      </c>
      <c r="AR59" s="9" t="b">
        <f t="shared" si="13"/>
        <v>0</v>
      </c>
      <c r="AS59" s="9" t="b">
        <f t="shared" si="14"/>
        <v>0</v>
      </c>
      <c r="AT59" s="9" t="b">
        <f t="shared" si="15"/>
        <v>0</v>
      </c>
      <c r="AU59" s="9" t="b">
        <f t="shared" si="16"/>
        <v>0</v>
      </c>
      <c r="AV59" s="9" t="b">
        <f t="shared" si="17"/>
        <v>0</v>
      </c>
      <c r="AW59" s="9" t="b">
        <f t="shared" si="18"/>
        <v>0</v>
      </c>
      <c r="AX59" s="9" t="b">
        <f t="shared" si="19"/>
        <v>0</v>
      </c>
      <c r="AY59" s="9" t="b">
        <f t="shared" si="20"/>
        <v>0</v>
      </c>
      <c r="AZ59" s="9" t="b">
        <f t="shared" si="21"/>
        <v>0</v>
      </c>
      <c r="BA59" s="8" t="b">
        <f t="shared" si="9"/>
        <v>0</v>
      </c>
      <c r="BB59" s="8" t="b">
        <f t="shared" si="10"/>
        <v>0</v>
      </c>
      <c r="BC59" s="8" t="b">
        <f t="shared" si="11"/>
        <v>0</v>
      </c>
      <c r="BD59" s="8" t="b">
        <f t="shared" si="12"/>
        <v>0</v>
      </c>
    </row>
    <row r="60" spans="1:56" ht="15" customHeight="1" x14ac:dyDescent="0.3">
      <c r="A60" s="56"/>
      <c r="B60" s="56"/>
      <c r="C60" s="57"/>
      <c r="D60" s="57"/>
      <c r="E60" s="57"/>
      <c r="F60" s="58"/>
      <c r="G60" s="39" t="str">
        <f>IF(F60="","",YEAR(DAT)-F60)</f>
        <v/>
      </c>
      <c r="H60" s="40" t="str">
        <f>IF(G60="","",IF(G60&lt;18,"Sub-Junior",IF(G60&lt;23,"Junior",IF(AND(G60&gt;39,G60&lt;45),"Master M1",IF(AND(G60&gt;44,G60&lt;50),"Master M2",IF(AND(G60&gt;49,G60&lt;55),"Master M3",IF(AND(G60&gt;54,G60&lt;60),"Master M4",IF(AND(G60&gt;59,G60&lt;70),"Master M5",IF(G60&gt;69,"Master M7","Open")))))))))</f>
        <v/>
      </c>
      <c r="I60" s="59"/>
      <c r="J60" s="59"/>
      <c r="K60" s="60" t="str">
        <f ca="1">IF(J60="","",VLOOKUP(J60,WeightClasses!$A$2:$E$17,IF(LEFT(I60,1)="F",IF(YEAR(TODAY())-F60&lt;18,4,2),IF(YEAR(TODAY())-F60&lt;18,5,3)),TRUE))</f>
        <v/>
      </c>
      <c r="L60" s="61"/>
      <c r="M60" s="62"/>
      <c r="N60" s="61"/>
      <c r="O60" s="63"/>
      <c r="P60" s="61"/>
      <c r="Q60" s="63"/>
      <c r="R60" s="64" t="str">
        <f>IF(OR(M60&lt;&gt;0,O60&lt;&gt;0,Q60&lt;&gt;0),MAX(IF(L60=$U$1,M60,0),IF(N60=$U$1,O60,0),IF(P60=$U$1,Q60,0)),"")</f>
        <v/>
      </c>
      <c r="S60" s="61"/>
      <c r="T60" s="63"/>
      <c r="U60" s="61"/>
      <c r="V60" s="63"/>
      <c r="W60" s="61"/>
      <c r="X60" s="63"/>
      <c r="Y60" s="64" t="str">
        <f>IF(OR(T60&lt;&gt;0,V60&lt;&gt;0,X60&lt;&gt;0),MAX(IF(S60=$U$1,T60,0),IF(U60=$U$1,V60,0),IF(W60=$U$1,X60,0)),"")</f>
        <v/>
      </c>
      <c r="Z60" s="65"/>
      <c r="AA60" s="66"/>
      <c r="AB60" s="65"/>
      <c r="AC60" s="66"/>
      <c r="AD60" s="65"/>
      <c r="AE60" s="66"/>
      <c r="AF60" s="64"/>
      <c r="AG60" s="52" t="str">
        <f>IF(OR(R60="",Y60=""),"",IF(BD60,"DSQ",IF(AND(RIGHT(I60,2)="SL",R60&lt;&gt;0,Y60&lt;&gt;0),IF(R60="",0,R60)+(IF(Y60="",0,Y60)),IF(AND(RIGHT(I60,2)="PU",R60&lt;&gt;0),R60,IF(AND(RIGHT(I60,1)="D",Y60&lt;&gt;0),Y60,0)))))</f>
        <v/>
      </c>
      <c r="AH60" s="67"/>
      <c r="AI60" s="52" t="str">
        <f>IF(G60="","",IF(AND(G60&gt;39,G60&lt;45),AG60*1.025,IF(AND(G60&gt;44,G60&lt;50),AG60*1.05,IF(AND(G60&gt;49,G60&lt;55),AG60*1.075,IF(AND(G60&gt;54,G60&lt;60),AG60*1.1,IF(AND(G60&gt;59,G60&lt;70),AG60*1.125,IF(AND(G60&gt;69,G60&lt;150),AG60*1.15,AG60*1)))))))</f>
        <v/>
      </c>
      <c r="AJ60" s="68" t="str">
        <f>IF(AND(AG60&lt;&gt;"",ISNUMBER(AG60)),AP60*AG60,"")</f>
        <v/>
      </c>
      <c r="AK60" s="52">
        <f>IF(AND(LEFT(I60,1)="M",RIGHT(I60,2)="SL"),95,IF(AND(LEFT(I60,1)="F",RIGHT(I60,2)="SL"),60,IF(AND(LEFT(I60,1)="M",RIGHT(I60,2)="PU"),90,IF(AND(LEFT(I60,1)="F",(RIGHT(I60,2)="PU")),55,IF(AND(LEFT(I60,1)="M",RIGHT(I60,1)="D"),100,IF(AND(LEFT(I60,1)="F",(RIGHT(I60,1)="D")),65,0))))))</f>
        <v>0</v>
      </c>
      <c r="AL60" s="52">
        <f>MAX(J60-AK60,0)</f>
        <v>0</v>
      </c>
      <c r="AM60" s="69">
        <f>AL60*0.05</f>
        <v>0</v>
      </c>
      <c r="AN60" s="78" t="str">
        <f>IF(AJ60="","",AJ60+AM60)</f>
        <v/>
      </c>
      <c r="AO60" s="80"/>
      <c r="AP60" s="68">
        <f>IF(AND(RIGHT(I60,2)="SL")*AND(LEFT(I60,1)="M"),100/(AT-BT*POWER(E,-CT*J60)),IF(AND(RIGHT(I60,2)="SL")*AND(LEFT(I60,1)="F"),100/(ATW-BTW*POWER(E,-CTW*J60)),IF(AND(RIGHT(I60,2)="PU")*AND(LEFT(I60,1)="M"),100/(AP-BP*POWER(E,-CP*J60)),IF(AND(RIGHT(I60,2)="PU")*AND(LEFT(I60,1)="F"),100/(APW-BPW*POWER(E,-CPW*J60)),IF(AND(RIGHT(I60,1)="D")*AND(LEFT(I60,1)="M"),100/(AD-BD*POWER(E,-CD*J60)),IF(AND(RIGHT(I60,1)="D")*AND(LEFT(I60,1)="F"),100/(ADW-BDW*POWER(E,-CDW*J60)),0))))))</f>
        <v>0</v>
      </c>
      <c r="AR60" s="9" t="b">
        <f t="shared" si="13"/>
        <v>0</v>
      </c>
      <c r="AS60" s="9" t="b">
        <f t="shared" si="14"/>
        <v>0</v>
      </c>
      <c r="AT60" s="9" t="b">
        <f t="shared" si="15"/>
        <v>0</v>
      </c>
      <c r="AU60" s="9" t="b">
        <f t="shared" si="16"/>
        <v>0</v>
      </c>
      <c r="AV60" s="9" t="b">
        <f t="shared" si="17"/>
        <v>0</v>
      </c>
      <c r="AW60" s="9" t="b">
        <f t="shared" si="18"/>
        <v>0</v>
      </c>
      <c r="AX60" s="9" t="b">
        <f t="shared" si="19"/>
        <v>0</v>
      </c>
      <c r="AY60" s="9" t="b">
        <f t="shared" si="20"/>
        <v>0</v>
      </c>
      <c r="AZ60" s="9" t="b">
        <f t="shared" si="21"/>
        <v>0</v>
      </c>
      <c r="BA60" s="8" t="b">
        <f t="shared" si="9"/>
        <v>0</v>
      </c>
      <c r="BB60" s="8" t="b">
        <f t="shared" si="10"/>
        <v>0</v>
      </c>
      <c r="BC60" s="8" t="b">
        <f t="shared" si="11"/>
        <v>0</v>
      </c>
      <c r="BD60" s="8" t="b">
        <f t="shared" si="12"/>
        <v>0</v>
      </c>
    </row>
    <row r="61" spans="1:56" ht="15" customHeight="1" x14ac:dyDescent="0.3">
      <c r="A61" s="56"/>
      <c r="B61" s="56"/>
      <c r="C61" s="57"/>
      <c r="D61" s="57"/>
      <c r="E61" s="57"/>
      <c r="F61" s="58"/>
      <c r="G61" s="39" t="str">
        <f>IF(F61="","",YEAR(DAT)-F61)</f>
        <v/>
      </c>
      <c r="H61" s="40" t="str">
        <f>IF(G61="","",IF(G61&lt;18,"Sub-Junior",IF(G61&lt;23,"Junior",IF(AND(G61&gt;39,G61&lt;45),"Master M1",IF(AND(G61&gt;44,G61&lt;50),"Master M2",IF(AND(G61&gt;49,G61&lt;55),"Master M3",IF(AND(G61&gt;54,G61&lt;60),"Master M4",IF(AND(G61&gt;59,G61&lt;70),"Master M5",IF(G61&gt;69,"Master M7","Open")))))))))</f>
        <v/>
      </c>
      <c r="I61" s="59"/>
      <c r="J61" s="59"/>
      <c r="K61" s="60" t="str">
        <f ca="1">IF(J61="","",VLOOKUP(J61,WeightClasses!$A$2:$E$17,IF(LEFT(I61,1)="F",IF(YEAR(TODAY())-F61&lt;18,4,2),IF(YEAR(TODAY())-F61&lt;18,5,3)),TRUE))</f>
        <v/>
      </c>
      <c r="L61" s="61"/>
      <c r="M61" s="62"/>
      <c r="N61" s="61"/>
      <c r="O61" s="63"/>
      <c r="P61" s="61"/>
      <c r="Q61" s="63"/>
      <c r="R61" s="64" t="str">
        <f>IF(OR(M61&lt;&gt;0,O61&lt;&gt;0,Q61&lt;&gt;0),MAX(IF(L61=$U$1,M61,0),IF(N61=$U$1,O61,0),IF(P61=$U$1,Q61,0)),"")</f>
        <v/>
      </c>
      <c r="S61" s="61"/>
      <c r="T61" s="63"/>
      <c r="U61" s="61"/>
      <c r="V61" s="63"/>
      <c r="W61" s="61"/>
      <c r="X61" s="63"/>
      <c r="Y61" s="64" t="str">
        <f>IF(OR(T61&lt;&gt;0,V61&lt;&gt;0,X61&lt;&gt;0),MAX(IF(S61=$U$1,T61,0),IF(U61=$U$1,V61,0),IF(W61=$U$1,X61,0)),"")</f>
        <v/>
      </c>
      <c r="Z61" s="65"/>
      <c r="AA61" s="66"/>
      <c r="AB61" s="65"/>
      <c r="AC61" s="66"/>
      <c r="AD61" s="65"/>
      <c r="AE61" s="66"/>
      <c r="AF61" s="64"/>
      <c r="AG61" s="52" t="str">
        <f>IF(OR(R61="",Y61=""),"",IF(BD61,"DSQ",IF(AND(RIGHT(I61,2)="SL",R61&lt;&gt;0,Y61&lt;&gt;0),IF(R61="",0,R61)+(IF(Y61="",0,Y61)),IF(AND(RIGHT(I61,2)="PU",R61&lt;&gt;0),R61,IF(AND(RIGHT(I61,1)="D",Y61&lt;&gt;0),Y61,0)))))</f>
        <v/>
      </c>
      <c r="AH61" s="67"/>
      <c r="AI61" s="52" t="str">
        <f>IF(G61="","",IF(AND(G61&gt;39,G61&lt;45),AG61*1.025,IF(AND(G61&gt;44,G61&lt;50),AG61*1.05,IF(AND(G61&gt;49,G61&lt;55),AG61*1.075,IF(AND(G61&gt;54,G61&lt;60),AG61*1.1,IF(AND(G61&gt;59,G61&lt;70),AG61*1.125,IF(AND(G61&gt;69,G61&lt;150),AG61*1.15,AG61*1)))))))</f>
        <v/>
      </c>
      <c r="AJ61" s="68" t="str">
        <f>IF(AND(AG61&lt;&gt;"",ISNUMBER(AG61)),AP61*AG61,"")</f>
        <v/>
      </c>
      <c r="AK61" s="52">
        <f>IF(AND(LEFT(I61,1)="M",RIGHT(I61,2)="SL"),95,IF(AND(LEFT(I61,1)="F",RIGHT(I61,2)="SL"),60,IF(AND(LEFT(I61,1)="M",RIGHT(I61,2)="PU"),90,IF(AND(LEFT(I61,1)="F",(RIGHT(I61,2)="PU")),55,IF(AND(LEFT(I61,1)="M",RIGHT(I61,1)="D"),100,IF(AND(LEFT(I61,1)="F",(RIGHT(I61,1)="D")),65,0))))))</f>
        <v>0</v>
      </c>
      <c r="AL61" s="52">
        <f>MAX(J61-AK61,0)</f>
        <v>0</v>
      </c>
      <c r="AM61" s="69">
        <f>AL61*0.05</f>
        <v>0</v>
      </c>
      <c r="AN61" s="78" t="str">
        <f>IF(AJ61="","",AJ61+AM61)</f>
        <v/>
      </c>
      <c r="AO61" s="80"/>
      <c r="AP61" s="68">
        <f>IF(AND(RIGHT(I61,2)="SL")*AND(LEFT(I61,1)="M"),100/(AT-BT*POWER(E,-CT*J61)),IF(AND(RIGHT(I61,2)="SL")*AND(LEFT(I61,1)="F"),100/(ATW-BTW*POWER(E,-CTW*J61)),IF(AND(RIGHT(I61,2)="PU")*AND(LEFT(I61,1)="M"),100/(AP-BP*POWER(E,-CP*J61)),IF(AND(RIGHT(I61,2)="PU")*AND(LEFT(I61,1)="F"),100/(APW-BPW*POWER(E,-CPW*J61)),IF(AND(RIGHT(I61,1)="D")*AND(LEFT(I61,1)="M"),100/(AD-BD*POWER(E,-CD*J61)),IF(AND(RIGHT(I61,1)="D")*AND(LEFT(I61,1)="F"),100/(ADW-BDW*POWER(E,-CDW*J61)),0))))))</f>
        <v>0</v>
      </c>
      <c r="AR61" s="9" t="b">
        <f t="shared" si="13"/>
        <v>0</v>
      </c>
      <c r="AS61" s="9" t="b">
        <f t="shared" si="14"/>
        <v>0</v>
      </c>
      <c r="AT61" s="9" t="b">
        <f t="shared" si="15"/>
        <v>0</v>
      </c>
      <c r="AU61" s="9" t="b">
        <f t="shared" si="16"/>
        <v>0</v>
      </c>
      <c r="AV61" s="9" t="b">
        <f t="shared" si="17"/>
        <v>0</v>
      </c>
      <c r="AW61" s="9" t="b">
        <f t="shared" si="18"/>
        <v>0</v>
      </c>
      <c r="AX61" s="9" t="b">
        <f t="shared" si="19"/>
        <v>0</v>
      </c>
      <c r="AY61" s="9" t="b">
        <f t="shared" si="20"/>
        <v>0</v>
      </c>
      <c r="AZ61" s="9" t="b">
        <f t="shared" si="21"/>
        <v>0</v>
      </c>
      <c r="BA61" s="8" t="b">
        <f t="shared" si="9"/>
        <v>0</v>
      </c>
      <c r="BB61" s="8" t="b">
        <f t="shared" si="10"/>
        <v>0</v>
      </c>
      <c r="BC61" s="8" t="b">
        <f t="shared" si="11"/>
        <v>0</v>
      </c>
      <c r="BD61" s="8" t="b">
        <f t="shared" si="12"/>
        <v>0</v>
      </c>
    </row>
    <row r="62" spans="1:56" ht="15" customHeight="1" x14ac:dyDescent="0.3">
      <c r="A62" s="56"/>
      <c r="B62" s="56"/>
      <c r="C62" s="57"/>
      <c r="D62" s="57"/>
      <c r="E62" s="57"/>
      <c r="F62" s="58"/>
      <c r="G62" s="39" t="str">
        <f>IF(F62="","",YEAR(DAT)-F62)</f>
        <v/>
      </c>
      <c r="H62" s="40" t="str">
        <f>IF(G62="","",IF(G62&lt;18,"Sub-Junior",IF(G62&lt;23,"Junior",IF(AND(G62&gt;39,G62&lt;45),"Master M1",IF(AND(G62&gt;44,G62&lt;50),"Master M2",IF(AND(G62&gt;49,G62&lt;55),"Master M3",IF(AND(G62&gt;54,G62&lt;60),"Master M4",IF(AND(G62&gt;59,G62&lt;70),"Master M5",IF(G62&gt;69,"Master M7","Open")))))))))</f>
        <v/>
      </c>
      <c r="I62" s="59"/>
      <c r="J62" s="59"/>
      <c r="K62" s="60" t="str">
        <f ca="1">IF(J62="","",VLOOKUP(J62,WeightClasses!$A$2:$E$17,IF(LEFT(I62,1)="F",IF(YEAR(TODAY())-F62&lt;18,4,2),IF(YEAR(TODAY())-F62&lt;18,5,3)),TRUE))</f>
        <v/>
      </c>
      <c r="L62" s="61"/>
      <c r="M62" s="62"/>
      <c r="N62" s="61"/>
      <c r="O62" s="63"/>
      <c r="P62" s="61"/>
      <c r="Q62" s="63"/>
      <c r="R62" s="64" t="str">
        <f>IF(OR(M62&lt;&gt;0,O62&lt;&gt;0,Q62&lt;&gt;0),MAX(IF(L62=$U$1,M62,0),IF(N62=$U$1,O62,0),IF(P62=$U$1,Q62,0)),"")</f>
        <v/>
      </c>
      <c r="S62" s="61"/>
      <c r="T62" s="63"/>
      <c r="U62" s="61"/>
      <c r="V62" s="63"/>
      <c r="W62" s="61"/>
      <c r="X62" s="63"/>
      <c r="Y62" s="64" t="str">
        <f>IF(OR(T62&lt;&gt;0,V62&lt;&gt;0,X62&lt;&gt;0),MAX(IF(S62=$U$1,T62,0),IF(U62=$U$1,V62,0),IF(W62=$U$1,X62,0)),"")</f>
        <v/>
      </c>
      <c r="Z62" s="65"/>
      <c r="AA62" s="66"/>
      <c r="AB62" s="65"/>
      <c r="AC62" s="66"/>
      <c r="AD62" s="65"/>
      <c r="AE62" s="66"/>
      <c r="AF62" s="64"/>
      <c r="AG62" s="52" t="str">
        <f>IF(OR(R62="",Y62=""),"",IF(BD62,"DSQ",IF(AND(RIGHT(I62,2)="SL",R62&lt;&gt;0,Y62&lt;&gt;0),IF(R62="",0,R62)+(IF(Y62="",0,Y62)),IF(AND(RIGHT(I62,2)="PU",R62&lt;&gt;0),R62,IF(AND(RIGHT(I62,1)="D",Y62&lt;&gt;0),Y62,0)))))</f>
        <v/>
      </c>
      <c r="AH62" s="67"/>
      <c r="AI62" s="52" t="str">
        <f>IF(G62="","",IF(AND(G62&gt;39,G62&lt;45),AG62*1.025,IF(AND(G62&gt;44,G62&lt;50),AG62*1.05,IF(AND(G62&gt;49,G62&lt;55),AG62*1.075,IF(AND(G62&gt;54,G62&lt;60),AG62*1.1,IF(AND(G62&gt;59,G62&lt;70),AG62*1.125,IF(AND(G62&gt;69,G62&lt;150),AG62*1.15,AG62*1)))))))</f>
        <v/>
      </c>
      <c r="AJ62" s="68" t="str">
        <f>IF(AND(AG62&lt;&gt;"",ISNUMBER(AG62)),AP62*AG62,"")</f>
        <v/>
      </c>
      <c r="AK62" s="52">
        <f>IF(AND(LEFT(I62,1)="M",RIGHT(I62,2)="SL"),95,IF(AND(LEFT(I62,1)="F",RIGHT(I62,2)="SL"),60,IF(AND(LEFT(I62,1)="M",RIGHT(I62,2)="PU"),90,IF(AND(LEFT(I62,1)="F",(RIGHT(I62,2)="PU")),55,IF(AND(LEFT(I62,1)="M",RIGHT(I62,1)="D"),100,IF(AND(LEFT(I62,1)="F",(RIGHT(I62,1)="D")),65,0))))))</f>
        <v>0</v>
      </c>
      <c r="AL62" s="52">
        <f>MAX(J62-AK62,0)</f>
        <v>0</v>
      </c>
      <c r="AM62" s="69">
        <f>AL62*0.05</f>
        <v>0</v>
      </c>
      <c r="AN62" s="78" t="str">
        <f>IF(AJ62="","",AJ62+AM62)</f>
        <v/>
      </c>
      <c r="AO62" s="80"/>
      <c r="AP62" s="68">
        <f>IF(AND(RIGHT(I62,2)="SL")*AND(LEFT(I62,1)="M"),100/(AT-BT*POWER(E,-CT*J62)),IF(AND(RIGHT(I62,2)="SL")*AND(LEFT(I62,1)="F"),100/(ATW-BTW*POWER(E,-CTW*J62)),IF(AND(RIGHT(I62,2)="PU")*AND(LEFT(I62,1)="M"),100/(AP-BP*POWER(E,-CP*J62)),IF(AND(RIGHT(I62,2)="PU")*AND(LEFT(I62,1)="F"),100/(APW-BPW*POWER(E,-CPW*J62)),IF(AND(RIGHT(I62,1)="D")*AND(LEFT(I62,1)="M"),100/(AD-BD*POWER(E,-CD*J62)),IF(AND(RIGHT(I62,1)="D")*AND(LEFT(I62,1)="F"),100/(ADW-BDW*POWER(E,-CDW*J62)),0))))))</f>
        <v>0</v>
      </c>
      <c r="AR62" s="9" t="b">
        <f t="shared" si="13"/>
        <v>0</v>
      </c>
      <c r="AS62" s="9" t="b">
        <f t="shared" si="14"/>
        <v>0</v>
      </c>
      <c r="AT62" s="9" t="b">
        <f t="shared" si="15"/>
        <v>0</v>
      </c>
      <c r="AU62" s="9" t="b">
        <f t="shared" si="16"/>
        <v>0</v>
      </c>
      <c r="AV62" s="9" t="b">
        <f t="shared" si="17"/>
        <v>0</v>
      </c>
      <c r="AW62" s="9" t="b">
        <f t="shared" si="18"/>
        <v>0</v>
      </c>
      <c r="AX62" s="9" t="b">
        <f t="shared" si="19"/>
        <v>0</v>
      </c>
      <c r="AY62" s="9" t="b">
        <f t="shared" si="20"/>
        <v>0</v>
      </c>
      <c r="AZ62" s="9" t="b">
        <f t="shared" si="21"/>
        <v>0</v>
      </c>
      <c r="BA62" s="8" t="b">
        <f t="shared" si="9"/>
        <v>0</v>
      </c>
      <c r="BB62" s="8" t="b">
        <f t="shared" si="10"/>
        <v>0</v>
      </c>
      <c r="BC62" s="8" t="b">
        <f t="shared" si="11"/>
        <v>0</v>
      </c>
      <c r="BD62" s="8" t="b">
        <f t="shared" si="12"/>
        <v>0</v>
      </c>
    </row>
    <row r="63" spans="1:56" ht="15" customHeight="1" x14ac:dyDescent="0.3">
      <c r="A63" s="56"/>
      <c r="B63" s="56"/>
      <c r="C63" s="57"/>
      <c r="D63" s="57"/>
      <c r="E63" s="57"/>
      <c r="F63" s="58"/>
      <c r="G63" s="39" t="str">
        <f>IF(F63="","",YEAR(DAT)-F63)</f>
        <v/>
      </c>
      <c r="H63" s="40" t="str">
        <f>IF(G63="","",IF(G63&lt;18,"Sub-Junior",IF(G63&lt;23,"Junior",IF(AND(G63&gt;39,G63&lt;45),"Master M1",IF(AND(G63&gt;44,G63&lt;50),"Master M2",IF(AND(G63&gt;49,G63&lt;55),"Master M3",IF(AND(G63&gt;54,G63&lt;60),"Master M4",IF(AND(G63&gt;59,G63&lt;70),"Master M5",IF(G63&gt;69,"Master M7","Open")))))))))</f>
        <v/>
      </c>
      <c r="I63" s="59"/>
      <c r="J63" s="59"/>
      <c r="K63" s="60" t="str">
        <f ca="1">IF(J63="","",VLOOKUP(J63,WeightClasses!$A$2:$E$17,IF(LEFT(I63,1)="F",IF(YEAR(TODAY())-F63&lt;18,4,2),IF(YEAR(TODAY())-F63&lt;18,5,3)),TRUE))</f>
        <v/>
      </c>
      <c r="L63" s="61"/>
      <c r="M63" s="62"/>
      <c r="N63" s="61"/>
      <c r="O63" s="63"/>
      <c r="P63" s="61"/>
      <c r="Q63" s="63"/>
      <c r="R63" s="64" t="str">
        <f>IF(OR(M63&lt;&gt;0,O63&lt;&gt;0,Q63&lt;&gt;0),MAX(IF(L63=$U$1,M63,0),IF(N63=$U$1,O63,0),IF(P63=$U$1,Q63,0)),"")</f>
        <v/>
      </c>
      <c r="S63" s="61"/>
      <c r="T63" s="63"/>
      <c r="U63" s="61"/>
      <c r="V63" s="63"/>
      <c r="W63" s="61"/>
      <c r="X63" s="63"/>
      <c r="Y63" s="64" t="str">
        <f>IF(OR(T63&lt;&gt;0,V63&lt;&gt;0,X63&lt;&gt;0),MAX(IF(S63=$U$1,T63,0),IF(U63=$U$1,V63,0),IF(W63=$U$1,X63,0)),"")</f>
        <v/>
      </c>
      <c r="Z63" s="65"/>
      <c r="AA63" s="66"/>
      <c r="AB63" s="65"/>
      <c r="AC63" s="66"/>
      <c r="AD63" s="65"/>
      <c r="AE63" s="66"/>
      <c r="AF63" s="64"/>
      <c r="AG63" s="52" t="str">
        <f>IF(OR(R63="",Y63=""),"",IF(BD63,"DSQ",IF(AND(RIGHT(I63,2)="SL",R63&lt;&gt;0,Y63&lt;&gt;0),IF(R63="",0,R63)+(IF(Y63="",0,Y63)),IF(AND(RIGHT(I63,2)="PU",R63&lt;&gt;0),R63,IF(AND(RIGHT(I63,1)="D",Y63&lt;&gt;0),Y63,0)))))</f>
        <v/>
      </c>
      <c r="AH63" s="67"/>
      <c r="AI63" s="52" t="str">
        <f>IF(G63="","",IF(AND(G63&gt;39,G63&lt;45),AG63*1.025,IF(AND(G63&gt;44,G63&lt;50),AG63*1.05,IF(AND(G63&gt;49,G63&lt;55),AG63*1.075,IF(AND(G63&gt;54,G63&lt;60),AG63*1.1,IF(AND(G63&gt;59,G63&lt;70),AG63*1.125,IF(AND(G63&gt;69,G63&lt;150),AG63*1.15,AG63*1)))))))</f>
        <v/>
      </c>
      <c r="AJ63" s="68" t="str">
        <f>IF(AND(AG63&lt;&gt;"",ISNUMBER(AG63)),AP63*AG63,"")</f>
        <v/>
      </c>
      <c r="AK63" s="52">
        <f>IF(AND(LEFT(I63,1)="M",RIGHT(I63,2)="SL"),95,IF(AND(LEFT(I63,1)="F",RIGHT(I63,2)="SL"),60,IF(AND(LEFT(I63,1)="M",RIGHT(I63,2)="PU"),90,IF(AND(LEFT(I63,1)="F",(RIGHT(I63,2)="PU")),55,IF(AND(LEFT(I63,1)="M",RIGHT(I63,1)="D"),100,IF(AND(LEFT(I63,1)="F",(RIGHT(I63,1)="D")),65,0))))))</f>
        <v>0</v>
      </c>
      <c r="AL63" s="52">
        <f>MAX(J63-AK63,0)</f>
        <v>0</v>
      </c>
      <c r="AM63" s="69">
        <f>AL63*0.05</f>
        <v>0</v>
      </c>
      <c r="AN63" s="78" t="str">
        <f>IF(AJ63="","",AJ63+AM63)</f>
        <v/>
      </c>
      <c r="AO63" s="80"/>
      <c r="AP63" s="68">
        <f>IF(AND(RIGHT(I63,2)="SL")*AND(LEFT(I63,1)="M"),100/(AT-BT*POWER(E,-CT*J63)),IF(AND(RIGHT(I63,2)="SL")*AND(LEFT(I63,1)="F"),100/(ATW-BTW*POWER(E,-CTW*J63)),IF(AND(RIGHT(I63,2)="PU")*AND(LEFT(I63,1)="M"),100/(AP-BP*POWER(E,-CP*J63)),IF(AND(RIGHT(I63,2)="PU")*AND(LEFT(I63,1)="F"),100/(APW-BPW*POWER(E,-CPW*J63)),IF(AND(RIGHT(I63,1)="D")*AND(LEFT(I63,1)="M"),100/(AD-BD*POWER(E,-CD*J63)),IF(AND(RIGHT(I63,1)="D")*AND(LEFT(I63,1)="F"),100/(ADW-BDW*POWER(E,-CDW*J63)),0))))))</f>
        <v>0</v>
      </c>
      <c r="AR63" s="9" t="b">
        <f t="shared" si="13"/>
        <v>0</v>
      </c>
      <c r="AS63" s="9" t="b">
        <f t="shared" si="14"/>
        <v>0</v>
      </c>
      <c r="AT63" s="9" t="b">
        <f t="shared" si="15"/>
        <v>0</v>
      </c>
      <c r="AU63" s="9" t="b">
        <f t="shared" si="16"/>
        <v>0</v>
      </c>
      <c r="AV63" s="9" t="b">
        <f t="shared" si="17"/>
        <v>0</v>
      </c>
      <c r="AW63" s="9" t="b">
        <f t="shared" si="18"/>
        <v>0</v>
      </c>
      <c r="AX63" s="9" t="b">
        <f t="shared" si="19"/>
        <v>0</v>
      </c>
      <c r="AY63" s="9" t="b">
        <f t="shared" si="20"/>
        <v>0</v>
      </c>
      <c r="AZ63" s="9" t="b">
        <f t="shared" si="21"/>
        <v>0</v>
      </c>
      <c r="BA63" s="8" t="b">
        <f t="shared" si="9"/>
        <v>0</v>
      </c>
      <c r="BB63" s="8" t="b">
        <f t="shared" si="10"/>
        <v>0</v>
      </c>
      <c r="BC63" s="8" t="b">
        <f t="shared" si="11"/>
        <v>0</v>
      </c>
      <c r="BD63" s="8" t="b">
        <f t="shared" si="12"/>
        <v>0</v>
      </c>
    </row>
    <row r="64" spans="1:56" ht="15" customHeight="1" x14ac:dyDescent="0.3">
      <c r="A64" s="56"/>
      <c r="B64" s="56"/>
      <c r="C64" s="57"/>
      <c r="D64" s="57"/>
      <c r="E64" s="57"/>
      <c r="F64" s="58"/>
      <c r="G64" s="39" t="str">
        <f>IF(F64="","",YEAR(DAT)-F64)</f>
        <v/>
      </c>
      <c r="H64" s="40" t="str">
        <f>IF(G64="","",IF(G64&lt;18,"Sub-Junior",IF(G64&lt;23,"Junior",IF(AND(G64&gt;39,G64&lt;45),"Master M1",IF(AND(G64&gt;44,G64&lt;50),"Master M2",IF(AND(G64&gt;49,G64&lt;55),"Master M3",IF(AND(G64&gt;54,G64&lt;60),"Master M4",IF(AND(G64&gt;59,G64&lt;70),"Master M5",IF(G64&gt;69,"Master M7","Open")))))))))</f>
        <v/>
      </c>
      <c r="I64" s="59"/>
      <c r="J64" s="59"/>
      <c r="K64" s="60" t="str">
        <f ca="1">IF(J64="","",VLOOKUP(J64,WeightClasses!$A$2:$E$17,IF(LEFT(I64,1)="F",IF(YEAR(TODAY())-F64&lt;18,4,2),IF(YEAR(TODAY())-F64&lt;18,5,3)),TRUE))</f>
        <v/>
      </c>
      <c r="L64" s="61"/>
      <c r="M64" s="62"/>
      <c r="N64" s="61"/>
      <c r="O64" s="63"/>
      <c r="P64" s="61"/>
      <c r="Q64" s="63"/>
      <c r="R64" s="64" t="str">
        <f>IF(OR(M64&lt;&gt;0,O64&lt;&gt;0,Q64&lt;&gt;0),MAX(IF(L64=$U$1,M64,0),IF(N64=$U$1,O64,0),IF(P64=$U$1,Q64,0)),"")</f>
        <v/>
      </c>
      <c r="S64" s="61"/>
      <c r="T64" s="63"/>
      <c r="U64" s="61"/>
      <c r="V64" s="63"/>
      <c r="W64" s="61"/>
      <c r="X64" s="63"/>
      <c r="Y64" s="64" t="str">
        <f>IF(OR(T64&lt;&gt;0,V64&lt;&gt;0,X64&lt;&gt;0),MAX(IF(S64=$U$1,T64,0),IF(U64=$U$1,V64,0),IF(W64=$U$1,X64,0)),"")</f>
        <v/>
      </c>
      <c r="Z64" s="65"/>
      <c r="AA64" s="66"/>
      <c r="AB64" s="65"/>
      <c r="AC64" s="66"/>
      <c r="AD64" s="65"/>
      <c r="AE64" s="66"/>
      <c r="AF64" s="64"/>
      <c r="AG64" s="52" t="str">
        <f>IF(OR(R64="",Y64=""),"",IF(BD64,"DSQ",IF(AND(RIGHT(I64,2)="SL",R64&lt;&gt;0,Y64&lt;&gt;0),IF(R64="",0,R64)+(IF(Y64="",0,Y64)),IF(AND(RIGHT(I64,2)="PU",R64&lt;&gt;0),R64,IF(AND(RIGHT(I64,1)="D",Y64&lt;&gt;0),Y64,0)))))</f>
        <v/>
      </c>
      <c r="AH64" s="67"/>
      <c r="AI64" s="52" t="str">
        <f>IF(G64="","",IF(AND(G64&gt;39,G64&lt;45),AG64*1.025,IF(AND(G64&gt;44,G64&lt;50),AG64*1.05,IF(AND(G64&gt;49,G64&lt;55),AG64*1.075,IF(AND(G64&gt;54,G64&lt;60),AG64*1.1,IF(AND(G64&gt;59,G64&lt;70),AG64*1.125,IF(AND(G64&gt;69,G64&lt;150),AG64*1.15,AG64*1)))))))</f>
        <v/>
      </c>
      <c r="AJ64" s="68" t="str">
        <f>IF(AND(AG64&lt;&gt;"",ISNUMBER(AG64)),AP64*AG64,"")</f>
        <v/>
      </c>
      <c r="AK64" s="52">
        <f>IF(AND(LEFT(I64,1)="M",RIGHT(I64,2)="SL"),95,IF(AND(LEFT(I64,1)="F",RIGHT(I64,2)="SL"),60,IF(AND(LEFT(I64,1)="M",RIGHT(I64,2)="PU"),90,IF(AND(LEFT(I64,1)="F",(RIGHT(I64,2)="PU")),55,IF(AND(LEFT(I64,1)="M",RIGHT(I64,1)="D"),100,IF(AND(LEFT(I64,1)="F",(RIGHT(I64,1)="D")),65,0))))))</f>
        <v>0</v>
      </c>
      <c r="AL64" s="52">
        <f>MAX(J64-AK64,0)</f>
        <v>0</v>
      </c>
      <c r="AM64" s="69">
        <f>AL64*0.05</f>
        <v>0</v>
      </c>
      <c r="AN64" s="78" t="str">
        <f>IF(AJ64="","",AJ64+AM64)</f>
        <v/>
      </c>
      <c r="AO64" s="80"/>
      <c r="AP64" s="68">
        <f>IF(AND(RIGHT(I64,2)="SL")*AND(LEFT(I64,1)="M"),100/(AT-BT*POWER(E,-CT*J64)),IF(AND(RIGHT(I64,2)="SL")*AND(LEFT(I64,1)="F"),100/(ATW-BTW*POWER(E,-CTW*J64)),IF(AND(RIGHT(I64,2)="PU")*AND(LEFT(I64,1)="M"),100/(AP-BP*POWER(E,-CP*J64)),IF(AND(RIGHT(I64,2)="PU")*AND(LEFT(I64,1)="F"),100/(APW-BPW*POWER(E,-CPW*J64)),IF(AND(RIGHT(I64,1)="D")*AND(LEFT(I64,1)="M"),100/(AD-BD*POWER(E,-CD*J64)),IF(AND(RIGHT(I64,1)="D")*AND(LEFT(I64,1)="F"),100/(ADW-BDW*POWER(E,-CDW*J64)),0))))))</f>
        <v>0</v>
      </c>
      <c r="AR64" s="9" t="b">
        <f t="shared" si="13"/>
        <v>0</v>
      </c>
      <c r="AS64" s="9" t="b">
        <f t="shared" si="14"/>
        <v>0</v>
      </c>
      <c r="AT64" s="9" t="b">
        <f t="shared" si="15"/>
        <v>0</v>
      </c>
      <c r="AU64" s="9" t="b">
        <f t="shared" si="16"/>
        <v>0</v>
      </c>
      <c r="AV64" s="9" t="b">
        <f t="shared" si="17"/>
        <v>0</v>
      </c>
      <c r="AW64" s="9" t="b">
        <f t="shared" si="18"/>
        <v>0</v>
      </c>
      <c r="AX64" s="9" t="b">
        <f t="shared" si="19"/>
        <v>0</v>
      </c>
      <c r="AY64" s="9" t="b">
        <f t="shared" si="20"/>
        <v>0</v>
      </c>
      <c r="AZ64" s="9" t="b">
        <f t="shared" si="21"/>
        <v>0</v>
      </c>
      <c r="BA64" s="8" t="b">
        <f t="shared" si="9"/>
        <v>0</v>
      </c>
      <c r="BB64" s="8" t="b">
        <f t="shared" si="10"/>
        <v>0</v>
      </c>
      <c r="BC64" s="8" t="b">
        <f t="shared" si="11"/>
        <v>0</v>
      </c>
      <c r="BD64" s="8" t="b">
        <f t="shared" si="12"/>
        <v>0</v>
      </c>
    </row>
    <row r="65" spans="1:56" ht="15" customHeight="1" x14ac:dyDescent="0.3">
      <c r="A65" s="56"/>
      <c r="B65" s="56"/>
      <c r="C65" s="57"/>
      <c r="D65" s="57"/>
      <c r="E65" s="57"/>
      <c r="F65" s="58"/>
      <c r="G65" s="39" t="str">
        <f>IF(F65="","",YEAR(DAT)-F65)</f>
        <v/>
      </c>
      <c r="H65" s="40" t="str">
        <f>IF(G65="","",IF(G65&lt;18,"Sub-Junior",IF(G65&lt;23,"Junior",IF(AND(G65&gt;39,G65&lt;45),"Master M1",IF(AND(G65&gt;44,G65&lt;50),"Master M2",IF(AND(G65&gt;49,G65&lt;55),"Master M3",IF(AND(G65&gt;54,G65&lt;60),"Master M4",IF(AND(G65&gt;59,G65&lt;70),"Master M5",IF(G65&gt;69,"Master M7","Open")))))))))</f>
        <v/>
      </c>
      <c r="I65" s="59"/>
      <c r="J65" s="59"/>
      <c r="K65" s="60" t="str">
        <f ca="1">IF(J65="","",VLOOKUP(J65,WeightClasses!$A$2:$E$17,IF(LEFT(I65,1)="F",IF(YEAR(TODAY())-F65&lt;18,4,2),IF(YEAR(TODAY())-F65&lt;18,5,3)),TRUE))</f>
        <v/>
      </c>
      <c r="L65" s="61"/>
      <c r="M65" s="62"/>
      <c r="N65" s="61"/>
      <c r="O65" s="63"/>
      <c r="P65" s="61"/>
      <c r="Q65" s="63"/>
      <c r="R65" s="64" t="str">
        <f>IF(OR(M65&lt;&gt;0,O65&lt;&gt;0,Q65&lt;&gt;0),MAX(IF(L65=$U$1,M65,0),IF(N65=$U$1,O65,0),IF(P65=$U$1,Q65,0)),"")</f>
        <v/>
      </c>
      <c r="S65" s="61"/>
      <c r="T65" s="63"/>
      <c r="U65" s="61"/>
      <c r="V65" s="63"/>
      <c r="W65" s="61"/>
      <c r="X65" s="63"/>
      <c r="Y65" s="64" t="str">
        <f>IF(OR(T65&lt;&gt;0,V65&lt;&gt;0,X65&lt;&gt;0),MAX(IF(S65=$U$1,T65,0),IF(U65=$U$1,V65,0),IF(W65=$U$1,X65,0)),"")</f>
        <v/>
      </c>
      <c r="Z65" s="65"/>
      <c r="AA65" s="66"/>
      <c r="AB65" s="65"/>
      <c r="AC65" s="66"/>
      <c r="AD65" s="65"/>
      <c r="AE65" s="66"/>
      <c r="AF65" s="64"/>
      <c r="AG65" s="52" t="str">
        <f>IF(OR(R65="",Y65=""),"",IF(BD65,"DSQ",IF(AND(RIGHT(I65,2)="SL",R65&lt;&gt;0,Y65&lt;&gt;0),IF(R65="",0,R65)+(IF(Y65="",0,Y65)),IF(AND(RIGHT(I65,2)="PU",R65&lt;&gt;0),R65,IF(AND(RIGHT(I65,1)="D",Y65&lt;&gt;0),Y65,0)))))</f>
        <v/>
      </c>
      <c r="AH65" s="67"/>
      <c r="AI65" s="52" t="str">
        <f>IF(G65="","",IF(AND(G65&gt;39,G65&lt;45),AG65*1.025,IF(AND(G65&gt;44,G65&lt;50),AG65*1.05,IF(AND(G65&gt;49,G65&lt;55),AG65*1.075,IF(AND(G65&gt;54,G65&lt;60),AG65*1.1,IF(AND(G65&gt;59,G65&lt;70),AG65*1.125,IF(AND(G65&gt;69,G65&lt;150),AG65*1.15,AG65*1)))))))</f>
        <v/>
      </c>
      <c r="AJ65" s="68" t="str">
        <f>IF(AND(AG65&lt;&gt;"",ISNUMBER(AG65)),AP65*AG65,"")</f>
        <v/>
      </c>
      <c r="AK65" s="52">
        <f>IF(AND(LEFT(I65,1)="M",RIGHT(I65,2)="SL"),95,IF(AND(LEFT(I65,1)="F",RIGHT(I65,2)="SL"),60,IF(AND(LEFT(I65,1)="M",RIGHT(I65,2)="PU"),90,IF(AND(LEFT(I65,1)="F",(RIGHT(I65,2)="PU")),55,IF(AND(LEFT(I65,1)="M",RIGHT(I65,1)="D"),100,IF(AND(LEFT(I65,1)="F",(RIGHT(I65,1)="D")),65,0))))))</f>
        <v>0</v>
      </c>
      <c r="AL65" s="52">
        <f>MAX(J65-AK65,0)</f>
        <v>0</v>
      </c>
      <c r="AM65" s="69">
        <f>AL65*0.05</f>
        <v>0</v>
      </c>
      <c r="AN65" s="78" t="str">
        <f>IF(AJ65="","",AJ65+AM65)</f>
        <v/>
      </c>
      <c r="AO65" s="80"/>
      <c r="AP65" s="68">
        <f>IF(AND(RIGHT(I65,2)="SL")*AND(LEFT(I65,1)="M"),100/(AT-BT*POWER(E,-CT*J65)),IF(AND(RIGHT(I65,2)="SL")*AND(LEFT(I65,1)="F"),100/(ATW-BTW*POWER(E,-CTW*J65)),IF(AND(RIGHT(I65,2)="PU")*AND(LEFT(I65,1)="M"),100/(AP-BP*POWER(E,-CP*J65)),IF(AND(RIGHT(I65,2)="PU")*AND(LEFT(I65,1)="F"),100/(APW-BPW*POWER(E,-CPW*J65)),IF(AND(RIGHT(I65,1)="D")*AND(LEFT(I65,1)="M"),100/(AD-BD*POWER(E,-CD*J65)),IF(AND(RIGHT(I65,1)="D")*AND(LEFT(I65,1)="F"),100/(ADW-BDW*POWER(E,-CDW*J65)),0))))))</f>
        <v>0</v>
      </c>
      <c r="AR65" s="9" t="b">
        <f t="shared" si="13"/>
        <v>0</v>
      </c>
      <c r="AS65" s="9" t="b">
        <f t="shared" si="14"/>
        <v>0</v>
      </c>
      <c r="AT65" s="9" t="b">
        <f t="shared" si="15"/>
        <v>0</v>
      </c>
      <c r="AU65" s="9" t="b">
        <f t="shared" si="16"/>
        <v>0</v>
      </c>
      <c r="AV65" s="9" t="b">
        <f t="shared" si="17"/>
        <v>0</v>
      </c>
      <c r="AW65" s="9" t="b">
        <f t="shared" si="18"/>
        <v>0</v>
      </c>
      <c r="AX65" s="9" t="b">
        <f t="shared" si="19"/>
        <v>0</v>
      </c>
      <c r="AY65" s="9" t="b">
        <f t="shared" si="20"/>
        <v>0</v>
      </c>
      <c r="AZ65" s="9" t="b">
        <f t="shared" si="21"/>
        <v>0</v>
      </c>
      <c r="BA65" s="8" t="b">
        <f t="shared" si="9"/>
        <v>0</v>
      </c>
      <c r="BB65" s="8" t="b">
        <f t="shared" si="10"/>
        <v>0</v>
      </c>
      <c r="BC65" s="8" t="b">
        <f t="shared" si="11"/>
        <v>0</v>
      </c>
      <c r="BD65" s="8" t="b">
        <f t="shared" si="12"/>
        <v>0</v>
      </c>
    </row>
    <row r="66" spans="1:56" ht="15" customHeight="1" x14ac:dyDescent="0.3">
      <c r="A66" s="56"/>
      <c r="B66" s="56"/>
      <c r="C66" s="57"/>
      <c r="D66" s="57"/>
      <c r="E66" s="57"/>
      <c r="F66" s="58"/>
      <c r="G66" s="39" t="str">
        <f>IF(F66="","",YEAR(DAT)-F66)</f>
        <v/>
      </c>
      <c r="H66" s="40" t="str">
        <f>IF(G66="","",IF(G66&lt;18,"Sub-Junior",IF(G66&lt;23,"Junior",IF(AND(G66&gt;39,G66&lt;45),"Master M1",IF(AND(G66&gt;44,G66&lt;50),"Master M2",IF(AND(G66&gt;49,G66&lt;55),"Master M3",IF(AND(G66&gt;54,G66&lt;60),"Master M4",IF(AND(G66&gt;59,G66&lt;70),"Master M5",IF(G66&gt;69,"Master M7","Open")))))))))</f>
        <v/>
      </c>
      <c r="I66" s="59"/>
      <c r="J66" s="59"/>
      <c r="K66" s="60" t="str">
        <f ca="1">IF(J66="","",VLOOKUP(J66,WeightClasses!$A$2:$E$17,IF(LEFT(I66,1)="F",IF(YEAR(TODAY())-F66&lt;18,4,2),IF(YEAR(TODAY())-F66&lt;18,5,3)),TRUE))</f>
        <v/>
      </c>
      <c r="L66" s="61"/>
      <c r="M66" s="62"/>
      <c r="N66" s="61"/>
      <c r="O66" s="63"/>
      <c r="P66" s="61"/>
      <c r="Q66" s="63"/>
      <c r="R66" s="64" t="str">
        <f>IF(OR(M66&lt;&gt;0,O66&lt;&gt;0,Q66&lt;&gt;0),MAX(IF(L66=$U$1,M66,0),IF(N66=$U$1,O66,0),IF(P66=$U$1,Q66,0)),"")</f>
        <v/>
      </c>
      <c r="S66" s="61"/>
      <c r="T66" s="63"/>
      <c r="U66" s="61"/>
      <c r="V66" s="63"/>
      <c r="W66" s="61"/>
      <c r="X66" s="63"/>
      <c r="Y66" s="64" t="str">
        <f>IF(OR(T66&lt;&gt;0,V66&lt;&gt;0,X66&lt;&gt;0),MAX(IF(S66=$U$1,T66,0),IF(U66=$U$1,V66,0),IF(W66=$U$1,X66,0)),"")</f>
        <v/>
      </c>
      <c r="Z66" s="65"/>
      <c r="AA66" s="66"/>
      <c r="AB66" s="65"/>
      <c r="AC66" s="66"/>
      <c r="AD66" s="65"/>
      <c r="AE66" s="66"/>
      <c r="AF66" s="64"/>
      <c r="AG66" s="52" t="str">
        <f>IF(OR(R66="",Y66=""),"",IF(BD66,"DSQ",IF(AND(RIGHT(I66,2)="SL",R66&lt;&gt;0,Y66&lt;&gt;0),IF(R66="",0,R66)+(IF(Y66="",0,Y66)),IF(AND(RIGHT(I66,2)="PU",R66&lt;&gt;0),R66,IF(AND(RIGHT(I66,1)="D",Y66&lt;&gt;0),Y66,0)))))</f>
        <v/>
      </c>
      <c r="AH66" s="67"/>
      <c r="AI66" s="52" t="str">
        <f>IF(G66="","",IF(AND(G66&gt;39,G66&lt;45),AG66*1.025,IF(AND(G66&gt;44,G66&lt;50),AG66*1.05,IF(AND(G66&gt;49,G66&lt;55),AG66*1.075,IF(AND(G66&gt;54,G66&lt;60),AG66*1.1,IF(AND(G66&gt;59,G66&lt;70),AG66*1.125,IF(AND(G66&gt;69,G66&lt;150),AG66*1.15,AG66*1)))))))</f>
        <v/>
      </c>
      <c r="AJ66" s="68" t="str">
        <f>IF(AND(AG66&lt;&gt;"",ISNUMBER(AG66)),AP66*AG66,"")</f>
        <v/>
      </c>
      <c r="AK66" s="52">
        <f>IF(AND(LEFT(I66,1)="M",RIGHT(I66,2)="SL"),95,IF(AND(LEFT(I66,1)="F",RIGHT(I66,2)="SL"),60,IF(AND(LEFT(I66,1)="M",RIGHT(I66,2)="PU"),90,IF(AND(LEFT(I66,1)="F",(RIGHT(I66,2)="PU")),55,IF(AND(LEFT(I66,1)="M",RIGHT(I66,1)="D"),100,IF(AND(LEFT(I66,1)="F",(RIGHT(I66,1)="D")),65,0))))))</f>
        <v>0</v>
      </c>
      <c r="AL66" s="52">
        <f>MAX(J66-AK66,0)</f>
        <v>0</v>
      </c>
      <c r="AM66" s="69">
        <f>AL66*0.05</f>
        <v>0</v>
      </c>
      <c r="AN66" s="78" t="str">
        <f>IF(AJ66="","",AJ66+AM66)</f>
        <v/>
      </c>
      <c r="AO66" s="80"/>
      <c r="AP66" s="68">
        <f>IF(AND(RIGHT(I66,2)="SL")*AND(LEFT(I66,1)="M"),100/(AT-BT*POWER(E,-CT*J66)),IF(AND(RIGHT(I66,2)="SL")*AND(LEFT(I66,1)="F"),100/(ATW-BTW*POWER(E,-CTW*J66)),IF(AND(RIGHT(I66,2)="PU")*AND(LEFT(I66,1)="M"),100/(AP-BP*POWER(E,-CP*J66)),IF(AND(RIGHT(I66,2)="PU")*AND(LEFT(I66,1)="F"),100/(APW-BPW*POWER(E,-CPW*J66)),IF(AND(RIGHT(I66,1)="D")*AND(LEFT(I66,1)="M"),100/(AD-BD*POWER(E,-CD*J66)),IF(AND(RIGHT(I66,1)="D")*AND(LEFT(I66,1)="F"),100/(ADW-BDW*POWER(E,-CDW*J66)),0))))))</f>
        <v>0</v>
      </c>
      <c r="AR66" s="9" t="b">
        <f t="shared" si="13"/>
        <v>0</v>
      </c>
      <c r="AS66" s="9" t="b">
        <f t="shared" si="14"/>
        <v>0</v>
      </c>
      <c r="AT66" s="9" t="b">
        <f t="shared" si="15"/>
        <v>0</v>
      </c>
      <c r="AU66" s="9" t="b">
        <f t="shared" si="16"/>
        <v>0</v>
      </c>
      <c r="AV66" s="9" t="b">
        <f t="shared" si="17"/>
        <v>0</v>
      </c>
      <c r="AW66" s="9" t="b">
        <f t="shared" si="18"/>
        <v>0</v>
      </c>
      <c r="AX66" s="9" t="b">
        <f t="shared" si="19"/>
        <v>0</v>
      </c>
      <c r="AY66" s="9" t="b">
        <f t="shared" si="20"/>
        <v>0</v>
      </c>
      <c r="AZ66" s="9" t="b">
        <f t="shared" si="21"/>
        <v>0</v>
      </c>
      <c r="BA66" s="8" t="b">
        <f t="shared" si="9"/>
        <v>0</v>
      </c>
      <c r="BB66" s="8" t="b">
        <f t="shared" si="10"/>
        <v>0</v>
      </c>
      <c r="BC66" s="8" t="b">
        <f t="shared" si="11"/>
        <v>0</v>
      </c>
      <c r="BD66" s="8" t="b">
        <f t="shared" si="12"/>
        <v>0</v>
      </c>
    </row>
    <row r="67" spans="1:56" ht="15" customHeight="1" x14ac:dyDescent="0.3">
      <c r="A67" s="56"/>
      <c r="B67" s="56"/>
      <c r="C67" s="57"/>
      <c r="D67" s="57"/>
      <c r="E67" s="57"/>
      <c r="F67" s="58"/>
      <c r="G67" s="39" t="str">
        <f>IF(F67="","",YEAR(DAT)-F67)</f>
        <v/>
      </c>
      <c r="H67" s="40" t="str">
        <f>IF(G67="","",IF(G67&lt;18,"Sub-Junior",IF(G67&lt;23,"Junior",IF(AND(G67&gt;39,G67&lt;45),"Master M1",IF(AND(G67&gt;44,G67&lt;50),"Master M2",IF(AND(G67&gt;49,G67&lt;55),"Master M3",IF(AND(G67&gt;54,G67&lt;60),"Master M4",IF(AND(G67&gt;59,G67&lt;70),"Master M5",IF(G67&gt;69,"Master M7","Open")))))))))</f>
        <v/>
      </c>
      <c r="I67" s="59"/>
      <c r="J67" s="59"/>
      <c r="K67" s="60" t="str">
        <f ca="1">IF(J67="","",VLOOKUP(J67,WeightClasses!$A$2:$E$17,IF(LEFT(I67,1)="F",IF(YEAR(TODAY())-F67&lt;18,4,2),IF(YEAR(TODAY())-F67&lt;18,5,3)),TRUE))</f>
        <v/>
      </c>
      <c r="L67" s="61"/>
      <c r="M67" s="62"/>
      <c r="N67" s="61"/>
      <c r="O67" s="63"/>
      <c r="P67" s="61"/>
      <c r="Q67" s="63"/>
      <c r="R67" s="64" t="str">
        <f>IF(OR(M67&lt;&gt;0,O67&lt;&gt;0,Q67&lt;&gt;0),MAX(IF(L67=$U$1,M67,0),IF(N67=$U$1,O67,0),IF(P67=$U$1,Q67,0)),"")</f>
        <v/>
      </c>
      <c r="S67" s="61"/>
      <c r="T67" s="63"/>
      <c r="U67" s="61"/>
      <c r="V67" s="63"/>
      <c r="W67" s="61"/>
      <c r="X67" s="63"/>
      <c r="Y67" s="64" t="str">
        <f>IF(OR(T67&lt;&gt;0,V67&lt;&gt;0,X67&lt;&gt;0),MAX(IF(S67=$U$1,T67,0),IF(U67=$U$1,V67,0),IF(W67=$U$1,X67,0)),"")</f>
        <v/>
      </c>
      <c r="Z67" s="65"/>
      <c r="AA67" s="66"/>
      <c r="AB67" s="65"/>
      <c r="AC67" s="66"/>
      <c r="AD67" s="65"/>
      <c r="AE67" s="66"/>
      <c r="AF67" s="64"/>
      <c r="AG67" s="52" t="str">
        <f>IF(OR(R67="",Y67=""),"",IF(BD67,"DSQ",IF(AND(RIGHT(I67,2)="SL",R67&lt;&gt;0,Y67&lt;&gt;0),IF(R67="",0,R67)+(IF(Y67="",0,Y67)),IF(AND(RIGHT(I67,2)="PU",R67&lt;&gt;0),R67,IF(AND(RIGHT(I67,1)="D",Y67&lt;&gt;0),Y67,0)))))</f>
        <v/>
      </c>
      <c r="AH67" s="67"/>
      <c r="AI67" s="52" t="str">
        <f>IF(G67="","",IF(AND(G67&gt;39,G67&lt;45),AG67*1.025,IF(AND(G67&gt;44,G67&lt;50),AG67*1.05,IF(AND(G67&gt;49,G67&lt;55),AG67*1.075,IF(AND(G67&gt;54,G67&lt;60),AG67*1.1,IF(AND(G67&gt;59,G67&lt;70),AG67*1.125,IF(AND(G67&gt;69,G67&lt;150),AG67*1.15,AG67*1)))))))</f>
        <v/>
      </c>
      <c r="AJ67" s="68" t="str">
        <f>IF(AND(AG67&lt;&gt;"",ISNUMBER(AG67)),AP67*AG67,"")</f>
        <v/>
      </c>
      <c r="AK67" s="52">
        <f>IF(AND(LEFT(I67,1)="M",RIGHT(I67,2)="SL"),95,IF(AND(LEFT(I67,1)="F",RIGHT(I67,2)="SL"),60,IF(AND(LEFT(I67,1)="M",RIGHT(I67,2)="PU"),90,IF(AND(LEFT(I67,1)="F",(RIGHT(I67,2)="PU")),55,IF(AND(LEFT(I67,1)="M",RIGHT(I67,1)="D"),100,IF(AND(LEFT(I67,1)="F",(RIGHT(I67,1)="D")),65,0))))))</f>
        <v>0</v>
      </c>
      <c r="AL67" s="52">
        <f>MAX(J67-AK67,0)</f>
        <v>0</v>
      </c>
      <c r="AM67" s="69">
        <f>AL67*0.05</f>
        <v>0</v>
      </c>
      <c r="AN67" s="78" t="str">
        <f>IF(AJ67="","",AJ67+AM67)</f>
        <v/>
      </c>
      <c r="AO67" s="80"/>
      <c r="AP67" s="68">
        <f>IF(AND(RIGHT(I67,2)="SL")*AND(LEFT(I67,1)="M"),100/(AT-BT*POWER(E,-CT*J67)),IF(AND(RIGHT(I67,2)="SL")*AND(LEFT(I67,1)="F"),100/(ATW-BTW*POWER(E,-CTW*J67)),IF(AND(RIGHT(I67,2)="PU")*AND(LEFT(I67,1)="M"),100/(AP-BP*POWER(E,-CP*J67)),IF(AND(RIGHT(I67,2)="PU")*AND(LEFT(I67,1)="F"),100/(APW-BPW*POWER(E,-CPW*J67)),IF(AND(RIGHT(I67,1)="D")*AND(LEFT(I67,1)="M"),100/(AD-BD*POWER(E,-CD*J67)),IF(AND(RIGHT(I67,1)="D")*AND(LEFT(I67,1)="F"),100/(ADW-BDW*POWER(E,-CDW*J67)),0))))))</f>
        <v>0</v>
      </c>
      <c r="AR67" s="9" t="b">
        <f t="shared" si="13"/>
        <v>0</v>
      </c>
      <c r="AS67" s="9" t="b">
        <f t="shared" si="14"/>
        <v>0</v>
      </c>
      <c r="AT67" s="9" t="b">
        <f t="shared" si="15"/>
        <v>0</v>
      </c>
      <c r="AU67" s="9" t="b">
        <f t="shared" si="16"/>
        <v>0</v>
      </c>
      <c r="AV67" s="9" t="b">
        <f t="shared" si="17"/>
        <v>0</v>
      </c>
      <c r="AW67" s="9" t="b">
        <f t="shared" si="18"/>
        <v>0</v>
      </c>
      <c r="AX67" s="9" t="b">
        <f t="shared" si="19"/>
        <v>0</v>
      </c>
      <c r="AY67" s="9" t="b">
        <f t="shared" si="20"/>
        <v>0</v>
      </c>
      <c r="AZ67" s="9" t="b">
        <f t="shared" si="21"/>
        <v>0</v>
      </c>
      <c r="BA67" s="8" t="b">
        <f t="shared" si="9"/>
        <v>0</v>
      </c>
      <c r="BB67" s="8" t="b">
        <f t="shared" si="10"/>
        <v>0</v>
      </c>
      <c r="BC67" s="8" t="b">
        <f t="shared" si="11"/>
        <v>0</v>
      </c>
      <c r="BD67" s="8" t="b">
        <f t="shared" si="12"/>
        <v>0</v>
      </c>
    </row>
    <row r="68" spans="1:56" ht="15" customHeight="1" x14ac:dyDescent="0.3">
      <c r="A68" s="56"/>
      <c r="B68" s="56"/>
      <c r="C68" s="57"/>
      <c r="D68" s="57"/>
      <c r="E68" s="57"/>
      <c r="F68" s="58"/>
      <c r="G68" s="39" t="str">
        <f>IF(F68="","",YEAR(DAT)-F68)</f>
        <v/>
      </c>
      <c r="H68" s="40" t="str">
        <f>IF(G68="","",IF(G68&lt;18,"Sub-Junior",IF(G68&lt;23,"Junior",IF(AND(G68&gt;39,G68&lt;45),"Master M1",IF(AND(G68&gt;44,G68&lt;50),"Master M2",IF(AND(G68&gt;49,G68&lt;55),"Master M3",IF(AND(G68&gt;54,G68&lt;60),"Master M4",IF(AND(G68&gt;59,G68&lt;70),"Master M5",IF(G68&gt;69,"Master M7","Open")))))))))</f>
        <v/>
      </c>
      <c r="I68" s="59"/>
      <c r="J68" s="59"/>
      <c r="K68" s="60" t="str">
        <f ca="1">IF(J68="","",VLOOKUP(J68,WeightClasses!$A$2:$E$17,IF(LEFT(I68,1)="F",IF(YEAR(TODAY())-F68&lt;18,4,2),IF(YEAR(TODAY())-F68&lt;18,5,3)),TRUE))</f>
        <v/>
      </c>
      <c r="L68" s="61"/>
      <c r="M68" s="62"/>
      <c r="N68" s="61"/>
      <c r="O68" s="63"/>
      <c r="P68" s="61"/>
      <c r="Q68" s="63"/>
      <c r="R68" s="64" t="str">
        <f>IF(OR(M68&lt;&gt;0,O68&lt;&gt;0,Q68&lt;&gt;0),MAX(IF(L68=$U$1,M68,0),IF(N68=$U$1,O68,0),IF(P68=$U$1,Q68,0)),"")</f>
        <v/>
      </c>
      <c r="S68" s="61"/>
      <c r="T68" s="63"/>
      <c r="U68" s="61"/>
      <c r="V68" s="63"/>
      <c r="W68" s="61"/>
      <c r="X68" s="63"/>
      <c r="Y68" s="64" t="str">
        <f>IF(OR(T68&lt;&gt;0,V68&lt;&gt;0,X68&lt;&gt;0),MAX(IF(S68=$U$1,T68,0),IF(U68=$U$1,V68,0),IF(W68=$U$1,X68,0)),"")</f>
        <v/>
      </c>
      <c r="Z68" s="65"/>
      <c r="AA68" s="66"/>
      <c r="AB68" s="65"/>
      <c r="AC68" s="66"/>
      <c r="AD68" s="65"/>
      <c r="AE68" s="66"/>
      <c r="AF68" s="64"/>
      <c r="AG68" s="52" t="str">
        <f>IF(OR(R68="",Y68=""),"",IF(BD68,"DSQ",IF(AND(RIGHT(I68,2)="SL",R68&lt;&gt;0,Y68&lt;&gt;0),IF(R68="",0,R68)+(IF(Y68="",0,Y68)),IF(AND(RIGHT(I68,2)="PU",R68&lt;&gt;0),R68,IF(AND(RIGHT(I68,1)="D",Y68&lt;&gt;0),Y68,0)))))</f>
        <v/>
      </c>
      <c r="AH68" s="67"/>
      <c r="AI68" s="52" t="str">
        <f>IF(G68="","",IF(AND(G68&gt;39,G68&lt;45),AG68*1.025,IF(AND(G68&gt;44,G68&lt;50),AG68*1.05,IF(AND(G68&gt;49,G68&lt;55),AG68*1.075,IF(AND(G68&gt;54,G68&lt;60),AG68*1.1,IF(AND(G68&gt;59,G68&lt;70),AG68*1.125,IF(AND(G68&gt;69,G68&lt;150),AG68*1.15,AG68*1)))))))</f>
        <v/>
      </c>
      <c r="AJ68" s="68" t="str">
        <f>IF(AND(AG68&lt;&gt;"",ISNUMBER(AG68)),AP68*AG68,"")</f>
        <v/>
      </c>
      <c r="AK68" s="52">
        <f>IF(AND(LEFT(I68,1)="M",RIGHT(I68,2)="SL"),95,IF(AND(LEFT(I68,1)="F",RIGHT(I68,2)="SL"),60,IF(AND(LEFT(I68,1)="M",RIGHT(I68,2)="PU"),90,IF(AND(LEFT(I68,1)="F",(RIGHT(I68,2)="PU")),55,IF(AND(LEFT(I68,1)="M",RIGHT(I68,1)="D"),100,IF(AND(LEFT(I68,1)="F",(RIGHT(I68,1)="D")),65,0))))))</f>
        <v>0</v>
      </c>
      <c r="AL68" s="52">
        <f>MAX(J68-AK68,0)</f>
        <v>0</v>
      </c>
      <c r="AM68" s="69">
        <f>AL68*0.05</f>
        <v>0</v>
      </c>
      <c r="AN68" s="78" t="str">
        <f>IF(AJ68="","",AJ68+AM68)</f>
        <v/>
      </c>
      <c r="AO68" s="80"/>
      <c r="AP68" s="68">
        <f>IF(AND(RIGHT(I68,2)="SL")*AND(LEFT(I68,1)="M"),100/(AT-BT*POWER(E,-CT*J68)),IF(AND(RIGHT(I68,2)="SL")*AND(LEFT(I68,1)="F"),100/(ATW-BTW*POWER(E,-CTW*J68)),IF(AND(RIGHT(I68,2)="PU")*AND(LEFT(I68,1)="M"),100/(AP-BP*POWER(E,-CP*J68)),IF(AND(RIGHT(I68,2)="PU")*AND(LEFT(I68,1)="F"),100/(APW-BPW*POWER(E,-CPW*J68)),IF(AND(RIGHT(I68,1)="D")*AND(LEFT(I68,1)="M"),100/(AD-BD*POWER(E,-CD*J68)),IF(AND(RIGHT(I68,1)="D")*AND(LEFT(I68,1)="F"),100/(ADW-BDW*POWER(E,-CDW*J68)),0))))))</f>
        <v>0</v>
      </c>
      <c r="AR68" s="9" t="b">
        <f t="shared" si="13"/>
        <v>0</v>
      </c>
      <c r="AS68" s="9" t="b">
        <f t="shared" si="14"/>
        <v>0</v>
      </c>
      <c r="AT68" s="9" t="b">
        <f t="shared" si="15"/>
        <v>0</v>
      </c>
      <c r="AU68" s="9" t="b">
        <f t="shared" si="16"/>
        <v>0</v>
      </c>
      <c r="AV68" s="9" t="b">
        <f t="shared" si="17"/>
        <v>0</v>
      </c>
      <c r="AW68" s="9" t="b">
        <f t="shared" si="18"/>
        <v>0</v>
      </c>
      <c r="AX68" s="9" t="b">
        <f t="shared" si="19"/>
        <v>0</v>
      </c>
      <c r="AY68" s="9" t="b">
        <f t="shared" si="20"/>
        <v>0</v>
      </c>
      <c r="AZ68" s="9" t="b">
        <f t="shared" si="21"/>
        <v>0</v>
      </c>
      <c r="BA68" s="8" t="b">
        <f t="shared" si="9"/>
        <v>0</v>
      </c>
      <c r="BB68" s="8" t="b">
        <f t="shared" si="10"/>
        <v>0</v>
      </c>
      <c r="BC68" s="8" t="b">
        <f t="shared" si="11"/>
        <v>0</v>
      </c>
      <c r="BD68" s="8" t="b">
        <f t="shared" si="12"/>
        <v>0</v>
      </c>
    </row>
    <row r="69" spans="1:56" ht="15" customHeight="1" x14ac:dyDescent="0.3">
      <c r="A69" s="56"/>
      <c r="B69" s="56"/>
      <c r="C69" s="57"/>
      <c r="D69" s="57"/>
      <c r="E69" s="57"/>
      <c r="F69" s="58"/>
      <c r="G69" s="39" t="str">
        <f>IF(F69="","",YEAR(DAT)-F69)</f>
        <v/>
      </c>
      <c r="H69" s="40" t="str">
        <f>IF(G69="","",IF(G69&lt;18,"Sub-Junior",IF(G69&lt;23,"Junior",IF(AND(G69&gt;39,G69&lt;45),"Master M1",IF(AND(G69&gt;44,G69&lt;50),"Master M2",IF(AND(G69&gt;49,G69&lt;55),"Master M3",IF(AND(G69&gt;54,G69&lt;60),"Master M4",IF(AND(G69&gt;59,G69&lt;70),"Master M5",IF(G69&gt;69,"Master M7","Open")))))))))</f>
        <v/>
      </c>
      <c r="I69" s="59"/>
      <c r="J69" s="59"/>
      <c r="K69" s="60" t="str">
        <f ca="1">IF(J69="","",VLOOKUP(J69,WeightClasses!$A$2:$E$17,IF(LEFT(I69,1)="F",IF(YEAR(TODAY())-F69&lt;18,4,2),IF(YEAR(TODAY())-F69&lt;18,5,3)),TRUE))</f>
        <v/>
      </c>
      <c r="L69" s="61"/>
      <c r="M69" s="62"/>
      <c r="N69" s="61"/>
      <c r="O69" s="63"/>
      <c r="P69" s="61"/>
      <c r="Q69" s="63"/>
      <c r="R69" s="64" t="str">
        <f>IF(OR(M69&lt;&gt;0,O69&lt;&gt;0,Q69&lt;&gt;0),MAX(IF(L69=$U$1,M69,0),IF(N69=$U$1,O69,0),IF(P69=$U$1,Q69,0)),"")</f>
        <v/>
      </c>
      <c r="S69" s="61"/>
      <c r="T69" s="63"/>
      <c r="U69" s="61"/>
      <c r="V69" s="63"/>
      <c r="W69" s="61"/>
      <c r="X69" s="63"/>
      <c r="Y69" s="64" t="str">
        <f>IF(OR(T69&lt;&gt;0,V69&lt;&gt;0,X69&lt;&gt;0),MAX(IF(S69=$U$1,T69,0),IF(U69=$U$1,V69,0),IF(W69=$U$1,X69,0)),"")</f>
        <v/>
      </c>
      <c r="Z69" s="65"/>
      <c r="AA69" s="66"/>
      <c r="AB69" s="65"/>
      <c r="AC69" s="66"/>
      <c r="AD69" s="65"/>
      <c r="AE69" s="66"/>
      <c r="AF69" s="64"/>
      <c r="AG69" s="52" t="str">
        <f>IF(OR(R69="",Y69=""),"",IF(BD69,"DSQ",IF(AND(RIGHT(I69,2)="SL",R69&lt;&gt;0,Y69&lt;&gt;0),IF(R69="",0,R69)+(IF(Y69="",0,Y69)),IF(AND(RIGHT(I69,2)="PU",R69&lt;&gt;0),R69,IF(AND(RIGHT(I69,1)="D",Y69&lt;&gt;0),Y69,0)))))</f>
        <v/>
      </c>
      <c r="AH69" s="67"/>
      <c r="AI69" s="52" t="str">
        <f>IF(G69="","",IF(AND(G69&gt;39,G69&lt;45),AG69*1.025,IF(AND(G69&gt;44,G69&lt;50),AG69*1.05,IF(AND(G69&gt;49,G69&lt;55),AG69*1.075,IF(AND(G69&gt;54,G69&lt;60),AG69*1.1,IF(AND(G69&gt;59,G69&lt;70),AG69*1.125,IF(AND(G69&gt;69,G69&lt;150),AG69*1.15,AG69*1)))))))</f>
        <v/>
      </c>
      <c r="AJ69" s="68" t="str">
        <f>IF(AND(AG69&lt;&gt;"",ISNUMBER(AG69)),AP69*AG69,"")</f>
        <v/>
      </c>
      <c r="AK69" s="52">
        <f>IF(AND(LEFT(I69,1)="M",RIGHT(I69,2)="SL"),95,IF(AND(LEFT(I69,1)="F",RIGHT(I69,2)="SL"),60,IF(AND(LEFT(I69,1)="M",RIGHT(I69,2)="PU"),90,IF(AND(LEFT(I69,1)="F",(RIGHT(I69,2)="PU")),55,IF(AND(LEFT(I69,1)="M",RIGHT(I69,1)="D"),100,IF(AND(LEFT(I69,1)="F",(RIGHT(I69,1)="D")),65,0))))))</f>
        <v>0</v>
      </c>
      <c r="AL69" s="52">
        <f>MAX(J69-AK69,0)</f>
        <v>0</v>
      </c>
      <c r="AM69" s="69">
        <f>AL69*0.05</f>
        <v>0</v>
      </c>
      <c r="AN69" s="78" t="str">
        <f>IF(AJ69="","",AJ69+AM69)</f>
        <v/>
      </c>
      <c r="AO69" s="80"/>
      <c r="AP69" s="68">
        <f>IF(AND(RIGHT(I69,2)="SL")*AND(LEFT(I69,1)="M"),100/(AT-BT*POWER(E,-CT*J69)),IF(AND(RIGHT(I69,2)="SL")*AND(LEFT(I69,1)="F"),100/(ATW-BTW*POWER(E,-CTW*J69)),IF(AND(RIGHT(I69,2)="PU")*AND(LEFT(I69,1)="M"),100/(AP-BP*POWER(E,-CP*J69)),IF(AND(RIGHT(I69,2)="PU")*AND(LEFT(I69,1)="F"),100/(APW-BPW*POWER(E,-CPW*J69)),IF(AND(RIGHT(I69,1)="D")*AND(LEFT(I69,1)="M"),100/(AD-BD*POWER(E,-CD*J69)),IF(AND(RIGHT(I69,1)="D")*AND(LEFT(I69,1)="F"),100/(ADW-BDW*POWER(E,-CDW*J69)),0))))))</f>
        <v>0</v>
      </c>
      <c r="AR69" s="9" t="b">
        <f t="shared" ref="AR69:AR105" si="22">L69=$U$2</f>
        <v>0</v>
      </c>
      <c r="AS69" s="9" t="b">
        <f t="shared" ref="AS69:AS105" si="23">N69=$U$2</f>
        <v>0</v>
      </c>
      <c r="AT69" s="9" t="b">
        <f t="shared" ref="AT69:AT105" si="24">P69=$U$2</f>
        <v>0</v>
      </c>
      <c r="AU69" s="9" t="b">
        <f t="shared" ref="AU69:AU105" si="25">S69=$U$2</f>
        <v>0</v>
      </c>
      <c r="AV69" s="9" t="b">
        <f t="shared" ref="AV69:AV105" si="26">U69=$U$2</f>
        <v>0</v>
      </c>
      <c r="AW69" s="9" t="b">
        <f t="shared" ref="AW69:AW105" si="27">W69=$U$2</f>
        <v>0</v>
      </c>
      <c r="AX69" s="9" t="b">
        <f t="shared" ref="AX69:AX105" si="28">Z69=$U$2</f>
        <v>0</v>
      </c>
      <c r="AY69" s="9" t="b">
        <f t="shared" ref="AY69:AY105" si="29">AB69=$U$2</f>
        <v>0</v>
      </c>
      <c r="AZ69" s="9" t="b">
        <f t="shared" ref="AZ69:AZ105" si="30">AD69=$U$2</f>
        <v>0</v>
      </c>
      <c r="BA69" s="8" t="b">
        <f t="shared" si="9"/>
        <v>0</v>
      </c>
      <c r="BB69" s="8" t="b">
        <f t="shared" si="10"/>
        <v>0</v>
      </c>
      <c r="BC69" s="8" t="b">
        <f t="shared" si="11"/>
        <v>0</v>
      </c>
      <c r="BD69" s="8" t="b">
        <f t="shared" si="12"/>
        <v>0</v>
      </c>
    </row>
    <row r="70" spans="1:56" ht="15" customHeight="1" x14ac:dyDescent="0.3">
      <c r="A70" s="56"/>
      <c r="B70" s="56"/>
      <c r="C70" s="57"/>
      <c r="D70" s="57"/>
      <c r="E70" s="57"/>
      <c r="F70" s="58"/>
      <c r="G70" s="39" t="str">
        <f>IF(F70="","",YEAR(DAT)-F70)</f>
        <v/>
      </c>
      <c r="H70" s="40" t="str">
        <f>IF(G70="","",IF(G70&lt;18,"Sub-Junior",IF(G70&lt;23,"Junior",IF(AND(G70&gt;39,G70&lt;45),"Master M1",IF(AND(G70&gt;44,G70&lt;50),"Master M2",IF(AND(G70&gt;49,G70&lt;55),"Master M3",IF(AND(G70&gt;54,G70&lt;60),"Master M4",IF(AND(G70&gt;59,G70&lt;70),"Master M5",IF(G70&gt;69,"Master M7","Open")))))))))</f>
        <v/>
      </c>
      <c r="I70" s="59"/>
      <c r="J70" s="59"/>
      <c r="K70" s="60" t="str">
        <f ca="1">IF(J70="","",VLOOKUP(J70,WeightClasses!$A$2:$E$17,IF(LEFT(I70,1)="F",IF(YEAR(TODAY())-F70&lt;18,4,2),IF(YEAR(TODAY())-F70&lt;18,5,3)),TRUE))</f>
        <v/>
      </c>
      <c r="L70" s="61"/>
      <c r="M70" s="62"/>
      <c r="N70" s="61"/>
      <c r="O70" s="63"/>
      <c r="P70" s="61"/>
      <c r="Q70" s="63"/>
      <c r="R70" s="64" t="str">
        <f>IF(OR(M70&lt;&gt;0,O70&lt;&gt;0,Q70&lt;&gt;0),MAX(IF(L70=$U$1,M70,0),IF(N70=$U$1,O70,0),IF(P70=$U$1,Q70,0)),"")</f>
        <v/>
      </c>
      <c r="S70" s="61"/>
      <c r="T70" s="63"/>
      <c r="U70" s="61"/>
      <c r="V70" s="63"/>
      <c r="W70" s="61"/>
      <c r="X70" s="63"/>
      <c r="Y70" s="64" t="str">
        <f>IF(OR(T70&lt;&gt;0,V70&lt;&gt;0,X70&lt;&gt;0),MAX(IF(S70=$U$1,T70,0),IF(U70=$U$1,V70,0),IF(W70=$U$1,X70,0)),"")</f>
        <v/>
      </c>
      <c r="Z70" s="65"/>
      <c r="AA70" s="66"/>
      <c r="AB70" s="65"/>
      <c r="AC70" s="66"/>
      <c r="AD70" s="65"/>
      <c r="AE70" s="66"/>
      <c r="AF70" s="64"/>
      <c r="AG70" s="52" t="str">
        <f>IF(OR(R70="",Y70=""),"",IF(BD70,"DSQ",IF(AND(RIGHT(I70,2)="SL",R70&lt;&gt;0,Y70&lt;&gt;0),IF(R70="",0,R70)+(IF(Y70="",0,Y70)),IF(AND(RIGHT(I70,2)="PU",R70&lt;&gt;0),R70,IF(AND(RIGHT(I70,1)="D",Y70&lt;&gt;0),Y70,0)))))</f>
        <v/>
      </c>
      <c r="AH70" s="67"/>
      <c r="AI70" s="52" t="str">
        <f>IF(G70="","",IF(AND(G70&gt;39,G70&lt;45),AG70*1.025,IF(AND(G70&gt;44,G70&lt;50),AG70*1.05,IF(AND(G70&gt;49,G70&lt;55),AG70*1.075,IF(AND(G70&gt;54,G70&lt;60),AG70*1.1,IF(AND(G70&gt;59,G70&lt;70),AG70*1.125,IF(AND(G70&gt;69,G70&lt;150),AG70*1.15,AG70*1)))))))</f>
        <v/>
      </c>
      <c r="AJ70" s="68" t="str">
        <f>IF(AND(AG70&lt;&gt;"",ISNUMBER(AG70)),AP70*AG70,"")</f>
        <v/>
      </c>
      <c r="AK70" s="52">
        <f>IF(AND(LEFT(I70,1)="M",RIGHT(I70,2)="SL"),95,IF(AND(LEFT(I70,1)="F",RIGHT(I70,2)="SL"),60,IF(AND(LEFT(I70,1)="M",RIGHT(I70,2)="PU"),90,IF(AND(LEFT(I70,1)="F",(RIGHT(I70,2)="PU")),55,IF(AND(LEFT(I70,1)="M",RIGHT(I70,1)="D"),100,IF(AND(LEFT(I70,1)="F",(RIGHT(I70,1)="D")),65,0))))))</f>
        <v>0</v>
      </c>
      <c r="AL70" s="52">
        <f>MAX(J70-AK70,0)</f>
        <v>0</v>
      </c>
      <c r="AM70" s="69">
        <f>AL70*0.05</f>
        <v>0</v>
      </c>
      <c r="AN70" s="78" t="str">
        <f>IF(AJ70="","",AJ70+AM70)</f>
        <v/>
      </c>
      <c r="AO70" s="80"/>
      <c r="AP70" s="68">
        <f>IF(AND(RIGHT(I70,2)="SL")*AND(LEFT(I70,1)="M"),100/(AT-BT*POWER(E,-CT*J70)),IF(AND(RIGHT(I70,2)="SL")*AND(LEFT(I70,1)="F"),100/(ATW-BTW*POWER(E,-CTW*J70)),IF(AND(RIGHT(I70,2)="PU")*AND(LEFT(I70,1)="M"),100/(AP-BP*POWER(E,-CP*J70)),IF(AND(RIGHT(I70,2)="PU")*AND(LEFT(I70,1)="F"),100/(APW-BPW*POWER(E,-CPW*J70)),IF(AND(RIGHT(I70,1)="D")*AND(LEFT(I70,1)="M"),100/(AD-BD*POWER(E,-CD*J70)),IF(AND(RIGHT(I70,1)="D")*AND(LEFT(I70,1)="F"),100/(ADW-BDW*POWER(E,-CDW*J70)),0))))))</f>
        <v>0</v>
      </c>
      <c r="AR70" s="9" t="b">
        <f t="shared" si="22"/>
        <v>0</v>
      </c>
      <c r="AS70" s="9" t="b">
        <f t="shared" si="23"/>
        <v>0</v>
      </c>
      <c r="AT70" s="9" t="b">
        <f t="shared" si="24"/>
        <v>0</v>
      </c>
      <c r="AU70" s="9" t="b">
        <f t="shared" si="25"/>
        <v>0</v>
      </c>
      <c r="AV70" s="9" t="b">
        <f t="shared" si="26"/>
        <v>0</v>
      </c>
      <c r="AW70" s="9" t="b">
        <f t="shared" si="27"/>
        <v>0</v>
      </c>
      <c r="AX70" s="9" t="b">
        <f t="shared" si="28"/>
        <v>0</v>
      </c>
      <c r="AY70" s="9" t="b">
        <f t="shared" si="29"/>
        <v>0</v>
      </c>
      <c r="AZ70" s="9" t="b">
        <f t="shared" si="30"/>
        <v>0</v>
      </c>
      <c r="BA70" s="8" t="b">
        <f t="shared" ref="BA70:BA105" si="31">AND(AR70,AS70,AT70)</f>
        <v>0</v>
      </c>
      <c r="BB70" s="8" t="b">
        <f t="shared" ref="BB70:BB105" si="32">AND(AU70,AV70,AW70)</f>
        <v>0</v>
      </c>
      <c r="BC70" s="8" t="b">
        <f t="shared" ref="BC70:BC105" si="33">AND(AX70,AY70,AZ70)</f>
        <v>0</v>
      </c>
      <c r="BD70" s="8" t="b">
        <f t="shared" ref="BD70:BD105" si="34">OR(BA70,BB70,BC70)</f>
        <v>0</v>
      </c>
    </row>
    <row r="71" spans="1:56" ht="15" customHeight="1" x14ac:dyDescent="0.3">
      <c r="A71" s="56"/>
      <c r="B71" s="56"/>
      <c r="C71" s="57"/>
      <c r="D71" s="57"/>
      <c r="E71" s="57"/>
      <c r="F71" s="58"/>
      <c r="G71" s="39" t="str">
        <f>IF(F71="","",YEAR(DAT)-F71)</f>
        <v/>
      </c>
      <c r="H71" s="40" t="str">
        <f>IF(G71="","",IF(G71&lt;18,"Sub-Junior",IF(G71&lt;23,"Junior",IF(AND(G71&gt;39,G71&lt;45),"Master M1",IF(AND(G71&gt;44,G71&lt;50),"Master M2",IF(AND(G71&gt;49,G71&lt;55),"Master M3",IF(AND(G71&gt;54,G71&lt;60),"Master M4",IF(AND(G71&gt;59,G71&lt;70),"Master M5",IF(G71&gt;69,"Master M7","Open")))))))))</f>
        <v/>
      </c>
      <c r="I71" s="59"/>
      <c r="J71" s="59"/>
      <c r="K71" s="60" t="str">
        <f ca="1">IF(J71="","",VLOOKUP(J71,WeightClasses!$A$2:$E$17,IF(LEFT(I71,1)="F",IF(YEAR(TODAY())-F71&lt;18,4,2),IF(YEAR(TODAY())-F71&lt;18,5,3)),TRUE))</f>
        <v/>
      </c>
      <c r="L71" s="61"/>
      <c r="M71" s="62"/>
      <c r="N71" s="61"/>
      <c r="O71" s="63"/>
      <c r="P71" s="61"/>
      <c r="Q71" s="63"/>
      <c r="R71" s="64" t="str">
        <f>IF(OR(M71&lt;&gt;0,O71&lt;&gt;0,Q71&lt;&gt;0),MAX(IF(L71=$U$1,M71,0),IF(N71=$U$1,O71,0),IF(P71=$U$1,Q71,0)),"")</f>
        <v/>
      </c>
      <c r="S71" s="61"/>
      <c r="T71" s="63"/>
      <c r="U71" s="61"/>
      <c r="V71" s="63"/>
      <c r="W71" s="61"/>
      <c r="X71" s="63"/>
      <c r="Y71" s="64" t="str">
        <f>IF(OR(T71&lt;&gt;0,V71&lt;&gt;0,X71&lt;&gt;0),MAX(IF(S71=$U$1,T71,0),IF(U71=$U$1,V71,0),IF(W71=$U$1,X71,0)),"")</f>
        <v/>
      </c>
      <c r="Z71" s="65"/>
      <c r="AA71" s="66"/>
      <c r="AB71" s="65"/>
      <c r="AC71" s="66"/>
      <c r="AD71" s="65"/>
      <c r="AE71" s="66"/>
      <c r="AF71" s="64"/>
      <c r="AG71" s="52" t="str">
        <f>IF(OR(R71="",Y71=""),"",IF(BD71,"DSQ",IF(AND(RIGHT(I71,2)="SL",R71&lt;&gt;0,Y71&lt;&gt;0),IF(R71="",0,R71)+(IF(Y71="",0,Y71)),IF(AND(RIGHT(I71,2)="PU",R71&lt;&gt;0),R71,IF(AND(RIGHT(I71,1)="D",Y71&lt;&gt;0),Y71,0)))))</f>
        <v/>
      </c>
      <c r="AH71" s="67"/>
      <c r="AI71" s="52" t="str">
        <f>IF(G71="","",IF(AND(G71&gt;39,G71&lt;45),AG71*1.025,IF(AND(G71&gt;44,G71&lt;50),AG71*1.05,IF(AND(G71&gt;49,G71&lt;55),AG71*1.075,IF(AND(G71&gt;54,G71&lt;60),AG71*1.1,IF(AND(G71&gt;59,G71&lt;70),AG71*1.125,IF(AND(G71&gt;69,G71&lt;150),AG71*1.15,AG71*1)))))))</f>
        <v/>
      </c>
      <c r="AJ71" s="68" t="str">
        <f>IF(AND(AG71&lt;&gt;"",ISNUMBER(AG71)),AP71*AG71,"")</f>
        <v/>
      </c>
      <c r="AK71" s="52">
        <f>IF(AND(LEFT(I71,1)="M",RIGHT(I71,2)="SL"),95,IF(AND(LEFT(I71,1)="F",RIGHT(I71,2)="SL"),60,IF(AND(LEFT(I71,1)="M",RIGHT(I71,2)="PU"),90,IF(AND(LEFT(I71,1)="F",(RIGHT(I71,2)="PU")),55,IF(AND(LEFT(I71,1)="M",RIGHT(I71,1)="D"),100,IF(AND(LEFT(I71,1)="F",(RIGHT(I71,1)="D")),65,0))))))</f>
        <v>0</v>
      </c>
      <c r="AL71" s="52">
        <f>MAX(J71-AK71,0)</f>
        <v>0</v>
      </c>
      <c r="AM71" s="69">
        <f>AL71*0.05</f>
        <v>0</v>
      </c>
      <c r="AN71" s="78" t="str">
        <f>IF(AJ71="","",AJ71+AM71)</f>
        <v/>
      </c>
      <c r="AO71" s="80"/>
      <c r="AP71" s="68">
        <f>IF(AND(RIGHT(I71,2)="SL")*AND(LEFT(I71,1)="M"),100/(AT-BT*POWER(E,-CT*J71)),IF(AND(RIGHT(I71,2)="SL")*AND(LEFT(I71,1)="F"),100/(ATW-BTW*POWER(E,-CTW*J71)),IF(AND(RIGHT(I71,2)="PU")*AND(LEFT(I71,1)="M"),100/(AP-BP*POWER(E,-CP*J71)),IF(AND(RIGHT(I71,2)="PU")*AND(LEFT(I71,1)="F"),100/(APW-BPW*POWER(E,-CPW*J71)),IF(AND(RIGHT(I71,1)="D")*AND(LEFT(I71,1)="M"),100/(AD-BD*POWER(E,-CD*J71)),IF(AND(RIGHT(I71,1)="D")*AND(LEFT(I71,1)="F"),100/(ADW-BDW*POWER(E,-CDW*J71)),0))))))</f>
        <v>0</v>
      </c>
      <c r="AR71" s="9" t="b">
        <f t="shared" si="22"/>
        <v>0</v>
      </c>
      <c r="AS71" s="9" t="b">
        <f t="shared" si="23"/>
        <v>0</v>
      </c>
      <c r="AT71" s="9" t="b">
        <f t="shared" si="24"/>
        <v>0</v>
      </c>
      <c r="AU71" s="9" t="b">
        <f t="shared" si="25"/>
        <v>0</v>
      </c>
      <c r="AV71" s="9" t="b">
        <f t="shared" si="26"/>
        <v>0</v>
      </c>
      <c r="AW71" s="9" t="b">
        <f t="shared" si="27"/>
        <v>0</v>
      </c>
      <c r="AX71" s="9" t="b">
        <f t="shared" si="28"/>
        <v>0</v>
      </c>
      <c r="AY71" s="9" t="b">
        <f t="shared" si="29"/>
        <v>0</v>
      </c>
      <c r="AZ71" s="9" t="b">
        <f t="shared" si="30"/>
        <v>0</v>
      </c>
      <c r="BA71" s="8" t="b">
        <f t="shared" si="31"/>
        <v>0</v>
      </c>
      <c r="BB71" s="8" t="b">
        <f t="shared" si="32"/>
        <v>0</v>
      </c>
      <c r="BC71" s="8" t="b">
        <f t="shared" si="33"/>
        <v>0</v>
      </c>
      <c r="BD71" s="8" t="b">
        <f t="shared" si="34"/>
        <v>0</v>
      </c>
    </row>
    <row r="72" spans="1:56" ht="15" customHeight="1" x14ac:dyDescent="0.3">
      <c r="A72" s="56"/>
      <c r="B72" s="56"/>
      <c r="C72" s="57"/>
      <c r="D72" s="57"/>
      <c r="E72" s="57"/>
      <c r="F72" s="58"/>
      <c r="G72" s="39" t="str">
        <f>IF(F72="","",YEAR(DAT)-F72)</f>
        <v/>
      </c>
      <c r="H72" s="40" t="str">
        <f>IF(G72="","",IF(G72&lt;18,"Sub-Junior",IF(G72&lt;23,"Junior",IF(AND(G72&gt;39,G72&lt;45),"Master M1",IF(AND(G72&gt;44,G72&lt;50),"Master M2",IF(AND(G72&gt;49,G72&lt;55),"Master M3",IF(AND(G72&gt;54,G72&lt;60),"Master M4",IF(AND(G72&gt;59,G72&lt;70),"Master M5",IF(G72&gt;69,"Master M7","Open")))))))))</f>
        <v/>
      </c>
      <c r="I72" s="59"/>
      <c r="J72" s="59"/>
      <c r="K72" s="60" t="str">
        <f ca="1">IF(J72="","",VLOOKUP(J72,WeightClasses!$A$2:$E$17,IF(LEFT(I72,1)="F",IF(YEAR(TODAY())-F72&lt;18,4,2),IF(YEAR(TODAY())-F72&lt;18,5,3)),TRUE))</f>
        <v/>
      </c>
      <c r="L72" s="61"/>
      <c r="M72" s="62"/>
      <c r="N72" s="61"/>
      <c r="O72" s="63"/>
      <c r="P72" s="61"/>
      <c r="Q72" s="63"/>
      <c r="R72" s="64" t="str">
        <f>IF(OR(M72&lt;&gt;0,O72&lt;&gt;0,Q72&lt;&gt;0),MAX(IF(L72=$U$1,M72,0),IF(N72=$U$1,O72,0),IF(P72=$U$1,Q72,0)),"")</f>
        <v/>
      </c>
      <c r="S72" s="61"/>
      <c r="T72" s="63"/>
      <c r="U72" s="61"/>
      <c r="V72" s="63"/>
      <c r="W72" s="61"/>
      <c r="X72" s="63"/>
      <c r="Y72" s="64" t="str">
        <f>IF(OR(T72&lt;&gt;0,V72&lt;&gt;0,X72&lt;&gt;0),MAX(IF(S72=$U$1,T72,0),IF(U72=$U$1,V72,0),IF(W72=$U$1,X72,0)),"")</f>
        <v/>
      </c>
      <c r="Z72" s="65"/>
      <c r="AA72" s="66"/>
      <c r="AB72" s="65"/>
      <c r="AC72" s="66"/>
      <c r="AD72" s="65"/>
      <c r="AE72" s="66"/>
      <c r="AF72" s="64"/>
      <c r="AG72" s="52" t="str">
        <f>IF(OR(R72="",Y72=""),"",IF(BD72,"DSQ",IF(AND(RIGHT(I72,2)="SL",R72&lt;&gt;0,Y72&lt;&gt;0),IF(R72="",0,R72)+(IF(Y72="",0,Y72)),IF(AND(RIGHT(I72,2)="PU",R72&lt;&gt;0),R72,IF(AND(RIGHT(I72,1)="D",Y72&lt;&gt;0),Y72,0)))))</f>
        <v/>
      </c>
      <c r="AH72" s="67"/>
      <c r="AI72" s="52" t="str">
        <f>IF(G72="","",IF(AND(G72&gt;39,G72&lt;45),AG72*1.025,IF(AND(G72&gt;44,G72&lt;50),AG72*1.05,IF(AND(G72&gt;49,G72&lt;55),AG72*1.075,IF(AND(G72&gt;54,G72&lt;60),AG72*1.1,IF(AND(G72&gt;59,G72&lt;70),AG72*1.125,IF(AND(G72&gt;69,G72&lt;150),AG72*1.15,AG72*1)))))))</f>
        <v/>
      </c>
      <c r="AJ72" s="68" t="str">
        <f>IF(AND(AG72&lt;&gt;"",ISNUMBER(AG72)),AP72*AG72,"")</f>
        <v/>
      </c>
      <c r="AK72" s="52">
        <f>IF(AND(LEFT(I72,1)="M",RIGHT(I72,2)="SL"),95,IF(AND(LEFT(I72,1)="F",RIGHT(I72,2)="SL"),60,IF(AND(LEFT(I72,1)="M",RIGHT(I72,2)="PU"),90,IF(AND(LEFT(I72,1)="F",(RIGHT(I72,2)="PU")),55,IF(AND(LEFT(I72,1)="M",RIGHT(I72,1)="D"),100,IF(AND(LEFT(I72,1)="F",(RIGHT(I72,1)="D")),65,0))))))</f>
        <v>0</v>
      </c>
      <c r="AL72" s="52">
        <f>MAX(J72-AK72,0)</f>
        <v>0</v>
      </c>
      <c r="AM72" s="69">
        <f>AL72*0.05</f>
        <v>0</v>
      </c>
      <c r="AN72" s="78" t="str">
        <f>IF(AJ72="","",AJ72+AM72)</f>
        <v/>
      </c>
      <c r="AO72" s="80"/>
      <c r="AP72" s="68">
        <f>IF(AND(RIGHT(I72,2)="SL")*AND(LEFT(I72,1)="M"),100/(AT-BT*POWER(E,-CT*J72)),IF(AND(RIGHT(I72,2)="SL")*AND(LEFT(I72,1)="F"),100/(ATW-BTW*POWER(E,-CTW*J72)),IF(AND(RIGHT(I72,2)="PU")*AND(LEFT(I72,1)="M"),100/(AP-BP*POWER(E,-CP*J72)),IF(AND(RIGHT(I72,2)="PU")*AND(LEFT(I72,1)="F"),100/(APW-BPW*POWER(E,-CPW*J72)),IF(AND(RIGHT(I72,1)="D")*AND(LEFT(I72,1)="M"),100/(AD-BD*POWER(E,-CD*J72)),IF(AND(RIGHT(I72,1)="D")*AND(LEFT(I72,1)="F"),100/(ADW-BDW*POWER(E,-CDW*J72)),0))))))</f>
        <v>0</v>
      </c>
      <c r="AR72" s="9" t="b">
        <f t="shared" si="22"/>
        <v>0</v>
      </c>
      <c r="AS72" s="9" t="b">
        <f t="shared" si="23"/>
        <v>0</v>
      </c>
      <c r="AT72" s="9" t="b">
        <f t="shared" si="24"/>
        <v>0</v>
      </c>
      <c r="AU72" s="9" t="b">
        <f t="shared" si="25"/>
        <v>0</v>
      </c>
      <c r="AV72" s="9" t="b">
        <f t="shared" si="26"/>
        <v>0</v>
      </c>
      <c r="AW72" s="9" t="b">
        <f t="shared" si="27"/>
        <v>0</v>
      </c>
      <c r="AX72" s="9" t="b">
        <f t="shared" si="28"/>
        <v>0</v>
      </c>
      <c r="AY72" s="9" t="b">
        <f t="shared" si="29"/>
        <v>0</v>
      </c>
      <c r="AZ72" s="9" t="b">
        <f t="shared" si="30"/>
        <v>0</v>
      </c>
      <c r="BA72" s="8" t="b">
        <f t="shared" si="31"/>
        <v>0</v>
      </c>
      <c r="BB72" s="8" t="b">
        <f t="shared" si="32"/>
        <v>0</v>
      </c>
      <c r="BC72" s="8" t="b">
        <f t="shared" si="33"/>
        <v>0</v>
      </c>
      <c r="BD72" s="8" t="b">
        <f t="shared" si="34"/>
        <v>0</v>
      </c>
    </row>
    <row r="73" spans="1:56" ht="15" customHeight="1" x14ac:dyDescent="0.3">
      <c r="A73" s="56"/>
      <c r="B73" s="56"/>
      <c r="C73" s="57"/>
      <c r="D73" s="57"/>
      <c r="E73" s="57"/>
      <c r="F73" s="58"/>
      <c r="G73" s="39" t="str">
        <f>IF(F73="","",YEAR(DAT)-F73)</f>
        <v/>
      </c>
      <c r="H73" s="40" t="str">
        <f>IF(G73="","",IF(G73&lt;18,"Sub-Junior",IF(G73&lt;23,"Junior",IF(AND(G73&gt;39,G73&lt;45),"Master M1",IF(AND(G73&gt;44,G73&lt;50),"Master M2",IF(AND(G73&gt;49,G73&lt;55),"Master M3",IF(AND(G73&gt;54,G73&lt;60),"Master M4",IF(AND(G73&gt;59,G73&lt;70),"Master M5",IF(G73&gt;69,"Master M7","Open")))))))))</f>
        <v/>
      </c>
      <c r="I73" s="59"/>
      <c r="J73" s="59"/>
      <c r="K73" s="60" t="str">
        <f ca="1">IF(J73="","",VLOOKUP(J73,WeightClasses!$A$2:$E$17,IF(LEFT(I73,1)="F",IF(YEAR(TODAY())-F73&lt;18,4,2),IF(YEAR(TODAY())-F73&lt;18,5,3)),TRUE))</f>
        <v/>
      </c>
      <c r="L73" s="61"/>
      <c r="M73" s="62"/>
      <c r="N73" s="61"/>
      <c r="O73" s="63"/>
      <c r="P73" s="61"/>
      <c r="Q73" s="63"/>
      <c r="R73" s="64" t="str">
        <f>IF(OR(M73&lt;&gt;0,O73&lt;&gt;0,Q73&lt;&gt;0),MAX(IF(L73=$U$1,M73,0),IF(N73=$U$1,O73,0),IF(P73=$U$1,Q73,0)),"")</f>
        <v/>
      </c>
      <c r="S73" s="61"/>
      <c r="T73" s="63"/>
      <c r="U73" s="61"/>
      <c r="V73" s="63"/>
      <c r="W73" s="61"/>
      <c r="X73" s="63"/>
      <c r="Y73" s="64" t="str">
        <f>IF(OR(T73&lt;&gt;0,V73&lt;&gt;0,X73&lt;&gt;0),MAX(IF(S73=$U$1,T73,0),IF(U73=$U$1,V73,0),IF(W73=$U$1,X73,0)),"")</f>
        <v/>
      </c>
      <c r="Z73" s="65"/>
      <c r="AA73" s="66"/>
      <c r="AB73" s="65"/>
      <c r="AC73" s="66"/>
      <c r="AD73" s="65"/>
      <c r="AE73" s="66"/>
      <c r="AF73" s="64"/>
      <c r="AG73" s="52" t="str">
        <f>IF(OR(R73="",Y73=""),"",IF(BD73,"DSQ",IF(AND(RIGHT(I73,2)="SL",R73&lt;&gt;0,Y73&lt;&gt;0),IF(R73="",0,R73)+(IF(Y73="",0,Y73)),IF(AND(RIGHT(I73,2)="PU",R73&lt;&gt;0),R73,IF(AND(RIGHT(I73,1)="D",Y73&lt;&gt;0),Y73,0)))))</f>
        <v/>
      </c>
      <c r="AH73" s="67"/>
      <c r="AI73" s="52" t="str">
        <f>IF(G73="","",IF(AND(G73&gt;39,G73&lt;45),AG73*1.025,IF(AND(G73&gt;44,G73&lt;50),AG73*1.05,IF(AND(G73&gt;49,G73&lt;55),AG73*1.075,IF(AND(G73&gt;54,G73&lt;60),AG73*1.1,IF(AND(G73&gt;59,G73&lt;70),AG73*1.125,IF(AND(G73&gt;69,G73&lt;150),AG73*1.15,AG73*1)))))))</f>
        <v/>
      </c>
      <c r="AJ73" s="68" t="str">
        <f>IF(AND(AG73&lt;&gt;"",ISNUMBER(AG73)),AP73*AG73,"")</f>
        <v/>
      </c>
      <c r="AK73" s="52">
        <f>IF(AND(LEFT(I73,1)="M",RIGHT(I73,2)="SL"),95,IF(AND(LEFT(I73,1)="F",RIGHT(I73,2)="SL"),60,IF(AND(LEFT(I73,1)="M",RIGHT(I73,2)="PU"),90,IF(AND(LEFT(I73,1)="F",(RIGHT(I73,2)="PU")),55,IF(AND(LEFT(I73,1)="M",RIGHT(I73,1)="D"),100,IF(AND(LEFT(I73,1)="F",(RIGHT(I73,1)="D")),65,0))))))</f>
        <v>0</v>
      </c>
      <c r="AL73" s="52">
        <f>MAX(J73-AK73,0)</f>
        <v>0</v>
      </c>
      <c r="AM73" s="69">
        <f>AL73*0.05</f>
        <v>0</v>
      </c>
      <c r="AN73" s="78" t="str">
        <f>IF(AJ73="","",AJ73+AM73)</f>
        <v/>
      </c>
      <c r="AO73" s="80"/>
      <c r="AP73" s="68">
        <f>IF(AND(RIGHT(I73,2)="SL")*AND(LEFT(I73,1)="M"),100/(AT-BT*POWER(E,-CT*J73)),IF(AND(RIGHT(I73,2)="SL")*AND(LEFT(I73,1)="F"),100/(ATW-BTW*POWER(E,-CTW*J73)),IF(AND(RIGHT(I73,2)="PU")*AND(LEFT(I73,1)="M"),100/(AP-BP*POWER(E,-CP*J73)),IF(AND(RIGHT(I73,2)="PU")*AND(LEFT(I73,1)="F"),100/(APW-BPW*POWER(E,-CPW*J73)),IF(AND(RIGHT(I73,1)="D")*AND(LEFT(I73,1)="M"),100/(AD-BD*POWER(E,-CD*J73)),IF(AND(RIGHT(I73,1)="D")*AND(LEFT(I73,1)="F"),100/(ADW-BDW*POWER(E,-CDW*J73)),0))))))</f>
        <v>0</v>
      </c>
      <c r="AR73" s="9" t="b">
        <f t="shared" si="22"/>
        <v>0</v>
      </c>
      <c r="AS73" s="9" t="b">
        <f t="shared" si="23"/>
        <v>0</v>
      </c>
      <c r="AT73" s="9" t="b">
        <f t="shared" si="24"/>
        <v>0</v>
      </c>
      <c r="AU73" s="9" t="b">
        <f t="shared" si="25"/>
        <v>0</v>
      </c>
      <c r="AV73" s="9" t="b">
        <f t="shared" si="26"/>
        <v>0</v>
      </c>
      <c r="AW73" s="9" t="b">
        <f t="shared" si="27"/>
        <v>0</v>
      </c>
      <c r="AX73" s="9" t="b">
        <f t="shared" si="28"/>
        <v>0</v>
      </c>
      <c r="AY73" s="9" t="b">
        <f t="shared" si="29"/>
        <v>0</v>
      </c>
      <c r="AZ73" s="9" t="b">
        <f t="shared" si="30"/>
        <v>0</v>
      </c>
      <c r="BA73" s="8" t="b">
        <f t="shared" si="31"/>
        <v>0</v>
      </c>
      <c r="BB73" s="8" t="b">
        <f t="shared" si="32"/>
        <v>0</v>
      </c>
      <c r="BC73" s="8" t="b">
        <f t="shared" si="33"/>
        <v>0</v>
      </c>
      <c r="BD73" s="8" t="b">
        <f t="shared" si="34"/>
        <v>0</v>
      </c>
    </row>
    <row r="74" spans="1:56" ht="15" customHeight="1" x14ac:dyDescent="0.3">
      <c r="A74" s="56"/>
      <c r="B74" s="56"/>
      <c r="C74" s="57"/>
      <c r="D74" s="57"/>
      <c r="E74" s="57"/>
      <c r="F74" s="58"/>
      <c r="G74" s="39" t="str">
        <f>IF(F74="","",YEAR(DAT)-F74)</f>
        <v/>
      </c>
      <c r="H74" s="40" t="str">
        <f>IF(G74="","",IF(G74&lt;18,"Sub-Junior",IF(G74&lt;23,"Junior",IF(AND(G74&gt;39,G74&lt;45),"Master M1",IF(AND(G74&gt;44,G74&lt;50),"Master M2",IF(AND(G74&gt;49,G74&lt;55),"Master M3",IF(AND(G74&gt;54,G74&lt;60),"Master M4",IF(AND(G74&gt;59,G74&lt;70),"Master M5",IF(G74&gt;69,"Master M7","Open")))))))))</f>
        <v/>
      </c>
      <c r="I74" s="59"/>
      <c r="J74" s="59"/>
      <c r="K74" s="60" t="str">
        <f ca="1">IF(J74="","",VLOOKUP(J74,WeightClasses!$A$2:$E$17,IF(LEFT(I74,1)="F",IF(YEAR(TODAY())-F74&lt;18,4,2),IF(YEAR(TODAY())-F74&lt;18,5,3)),TRUE))</f>
        <v/>
      </c>
      <c r="L74" s="61"/>
      <c r="M74" s="62"/>
      <c r="N74" s="61"/>
      <c r="O74" s="63"/>
      <c r="P74" s="61"/>
      <c r="Q74" s="63"/>
      <c r="R74" s="64" t="str">
        <f>IF(OR(M74&lt;&gt;0,O74&lt;&gt;0,Q74&lt;&gt;0),MAX(IF(L74=$U$1,M74,0),IF(N74=$U$1,O74,0),IF(P74=$U$1,Q74,0)),"")</f>
        <v/>
      </c>
      <c r="S74" s="61"/>
      <c r="T74" s="63"/>
      <c r="U74" s="61"/>
      <c r="V74" s="63"/>
      <c r="W74" s="61"/>
      <c r="X74" s="63"/>
      <c r="Y74" s="64" t="str">
        <f>IF(OR(T74&lt;&gt;0,V74&lt;&gt;0,X74&lt;&gt;0),MAX(IF(S74=$U$1,T74,0),IF(U74=$U$1,V74,0),IF(W74=$U$1,X74,0)),"")</f>
        <v/>
      </c>
      <c r="Z74" s="65"/>
      <c r="AA74" s="66"/>
      <c r="AB74" s="65"/>
      <c r="AC74" s="66"/>
      <c r="AD74" s="65"/>
      <c r="AE74" s="66"/>
      <c r="AF74" s="64"/>
      <c r="AG74" s="52" t="str">
        <f>IF(OR(R74="",Y74=""),"",IF(BD74,"DSQ",IF(AND(RIGHT(I74,2)="SL",R74&lt;&gt;0,Y74&lt;&gt;0),IF(R74="",0,R74)+(IF(Y74="",0,Y74)),IF(AND(RIGHT(I74,2)="PU",R74&lt;&gt;0),R74,IF(AND(RIGHT(I74,1)="D",Y74&lt;&gt;0),Y74,0)))))</f>
        <v/>
      </c>
      <c r="AH74" s="67"/>
      <c r="AI74" s="52" t="str">
        <f>IF(G74="","",IF(AND(G74&gt;39,G74&lt;45),AG74*1.025,IF(AND(G74&gt;44,G74&lt;50),AG74*1.05,IF(AND(G74&gt;49,G74&lt;55),AG74*1.075,IF(AND(G74&gt;54,G74&lt;60),AG74*1.1,IF(AND(G74&gt;59,G74&lt;70),AG74*1.125,IF(AND(G74&gt;69,G74&lt;150),AG74*1.15,AG74*1)))))))</f>
        <v/>
      </c>
      <c r="AJ74" s="68" t="str">
        <f>IF(AND(AG74&lt;&gt;"",ISNUMBER(AG74)),AP74*AG74,"")</f>
        <v/>
      </c>
      <c r="AK74" s="52">
        <f>IF(AND(LEFT(I74,1)="M",RIGHT(I74,2)="SL"),95,IF(AND(LEFT(I74,1)="F",RIGHT(I74,2)="SL"),60,IF(AND(LEFT(I74,1)="M",RIGHT(I74,2)="PU"),90,IF(AND(LEFT(I74,1)="F",(RIGHT(I74,2)="PU")),55,IF(AND(LEFT(I74,1)="M",RIGHT(I74,1)="D"),100,IF(AND(LEFT(I74,1)="F",(RIGHT(I74,1)="D")),65,0))))))</f>
        <v>0</v>
      </c>
      <c r="AL74" s="52">
        <f>MAX(J74-AK74,0)</f>
        <v>0</v>
      </c>
      <c r="AM74" s="69">
        <f>AL74*0.05</f>
        <v>0</v>
      </c>
      <c r="AN74" s="78" t="str">
        <f>IF(AJ74="","",AJ74+AM74)</f>
        <v/>
      </c>
      <c r="AO74" s="80"/>
      <c r="AP74" s="68">
        <f>IF(AND(RIGHT(I74,2)="SL")*AND(LEFT(I74,1)="M"),100/(AT-BT*POWER(E,-CT*J74)),IF(AND(RIGHT(I74,2)="SL")*AND(LEFT(I74,1)="F"),100/(ATW-BTW*POWER(E,-CTW*J74)),IF(AND(RIGHT(I74,2)="PU")*AND(LEFT(I74,1)="M"),100/(AP-BP*POWER(E,-CP*J74)),IF(AND(RIGHT(I74,2)="PU")*AND(LEFT(I74,1)="F"),100/(APW-BPW*POWER(E,-CPW*J74)),IF(AND(RIGHT(I74,1)="D")*AND(LEFT(I74,1)="M"),100/(AD-BD*POWER(E,-CD*J74)),IF(AND(RIGHT(I74,1)="D")*AND(LEFT(I74,1)="F"),100/(ADW-BDW*POWER(E,-CDW*J74)),0))))))</f>
        <v>0</v>
      </c>
      <c r="AR74" s="9" t="b">
        <f t="shared" si="22"/>
        <v>0</v>
      </c>
      <c r="AS74" s="9" t="b">
        <f t="shared" si="23"/>
        <v>0</v>
      </c>
      <c r="AT74" s="9" t="b">
        <f t="shared" si="24"/>
        <v>0</v>
      </c>
      <c r="AU74" s="9" t="b">
        <f t="shared" si="25"/>
        <v>0</v>
      </c>
      <c r="AV74" s="9" t="b">
        <f t="shared" si="26"/>
        <v>0</v>
      </c>
      <c r="AW74" s="9" t="b">
        <f t="shared" si="27"/>
        <v>0</v>
      </c>
      <c r="AX74" s="9" t="b">
        <f t="shared" si="28"/>
        <v>0</v>
      </c>
      <c r="AY74" s="9" t="b">
        <f t="shared" si="29"/>
        <v>0</v>
      </c>
      <c r="AZ74" s="9" t="b">
        <f t="shared" si="30"/>
        <v>0</v>
      </c>
      <c r="BA74" s="8" t="b">
        <f t="shared" si="31"/>
        <v>0</v>
      </c>
      <c r="BB74" s="8" t="b">
        <f t="shared" si="32"/>
        <v>0</v>
      </c>
      <c r="BC74" s="8" t="b">
        <f t="shared" si="33"/>
        <v>0</v>
      </c>
      <c r="BD74" s="8" t="b">
        <f t="shared" si="34"/>
        <v>0</v>
      </c>
    </row>
    <row r="75" spans="1:56" ht="15" customHeight="1" x14ac:dyDescent="0.3">
      <c r="A75" s="56"/>
      <c r="B75" s="56"/>
      <c r="C75" s="57"/>
      <c r="D75" s="57"/>
      <c r="E75" s="57"/>
      <c r="F75" s="58"/>
      <c r="G75" s="39" t="str">
        <f>IF(F75="","",YEAR(DAT)-F75)</f>
        <v/>
      </c>
      <c r="H75" s="40" t="str">
        <f>IF(G75="","",IF(G75&lt;18,"Sub-Junior",IF(G75&lt;23,"Junior",IF(AND(G75&gt;39,G75&lt;45),"Master M1",IF(AND(G75&gt;44,G75&lt;50),"Master M2",IF(AND(G75&gt;49,G75&lt;55),"Master M3",IF(AND(G75&gt;54,G75&lt;60),"Master M4",IF(AND(G75&gt;59,G75&lt;70),"Master M5",IF(G75&gt;69,"Master M7","Open")))))))))</f>
        <v/>
      </c>
      <c r="I75" s="59"/>
      <c r="J75" s="59"/>
      <c r="K75" s="60" t="str">
        <f ca="1">IF(J75="","",VLOOKUP(J75,WeightClasses!$A$2:$E$17,IF(LEFT(I75,1)="F",IF(YEAR(TODAY())-F75&lt;18,4,2),IF(YEAR(TODAY())-F75&lt;18,5,3)),TRUE))</f>
        <v/>
      </c>
      <c r="L75" s="61"/>
      <c r="M75" s="62"/>
      <c r="N75" s="61"/>
      <c r="O75" s="63"/>
      <c r="P75" s="61"/>
      <c r="Q75" s="63"/>
      <c r="R75" s="64" t="str">
        <f>IF(OR(M75&lt;&gt;0,O75&lt;&gt;0,Q75&lt;&gt;0),MAX(IF(L75=$U$1,M75,0),IF(N75=$U$1,O75,0),IF(P75=$U$1,Q75,0)),"")</f>
        <v/>
      </c>
      <c r="S75" s="61"/>
      <c r="T75" s="63"/>
      <c r="U75" s="61"/>
      <c r="V75" s="63"/>
      <c r="W75" s="61"/>
      <c r="X75" s="63"/>
      <c r="Y75" s="64" t="str">
        <f>IF(OR(T75&lt;&gt;0,V75&lt;&gt;0,X75&lt;&gt;0),MAX(IF(S75=$U$1,T75,0),IF(U75=$U$1,V75,0),IF(W75=$U$1,X75,0)),"")</f>
        <v/>
      </c>
      <c r="Z75" s="65"/>
      <c r="AA75" s="66"/>
      <c r="AB75" s="65"/>
      <c r="AC75" s="66"/>
      <c r="AD75" s="65"/>
      <c r="AE75" s="66"/>
      <c r="AF75" s="64"/>
      <c r="AG75" s="52" t="str">
        <f>IF(OR(R75="",Y75=""),"",IF(BD75,"DSQ",IF(AND(RIGHT(I75,2)="SL",R75&lt;&gt;0,Y75&lt;&gt;0),IF(R75="",0,R75)+(IF(Y75="",0,Y75)),IF(AND(RIGHT(I75,2)="PU",R75&lt;&gt;0),R75,IF(AND(RIGHT(I75,1)="D",Y75&lt;&gt;0),Y75,0)))))</f>
        <v/>
      </c>
      <c r="AH75" s="67"/>
      <c r="AI75" s="52" t="str">
        <f>IF(G75="","",IF(AND(G75&gt;39,G75&lt;45),AG75*1.025,IF(AND(G75&gt;44,G75&lt;50),AG75*1.05,IF(AND(G75&gt;49,G75&lt;55),AG75*1.075,IF(AND(G75&gt;54,G75&lt;60),AG75*1.1,IF(AND(G75&gt;59,G75&lt;70),AG75*1.125,IF(AND(G75&gt;69,G75&lt;150),AG75*1.15,AG75*1)))))))</f>
        <v/>
      </c>
      <c r="AJ75" s="68" t="str">
        <f>IF(AND(AG75&lt;&gt;"",ISNUMBER(AG75)),AP75*AG75,"")</f>
        <v/>
      </c>
      <c r="AK75" s="52">
        <f>IF(AND(LEFT(I75,1)="M",RIGHT(I75,2)="SL"),95,IF(AND(LEFT(I75,1)="F",RIGHT(I75,2)="SL"),60,IF(AND(LEFT(I75,1)="M",RIGHT(I75,2)="PU"),90,IF(AND(LEFT(I75,1)="F",(RIGHT(I75,2)="PU")),55,IF(AND(LEFT(I75,1)="M",RIGHT(I75,1)="D"),100,IF(AND(LEFT(I75,1)="F",(RIGHT(I75,1)="D")),65,0))))))</f>
        <v>0</v>
      </c>
      <c r="AL75" s="52">
        <f>MAX(J75-AK75,0)</f>
        <v>0</v>
      </c>
      <c r="AM75" s="69">
        <f>AL75*0.05</f>
        <v>0</v>
      </c>
      <c r="AN75" s="78" t="str">
        <f>IF(AJ75="","",AJ75+AM75)</f>
        <v/>
      </c>
      <c r="AO75" s="80"/>
      <c r="AP75" s="68">
        <f>IF(AND(RIGHT(I75,2)="SL")*AND(LEFT(I75,1)="M"),100/(AT-BT*POWER(E,-CT*J75)),IF(AND(RIGHT(I75,2)="SL")*AND(LEFT(I75,1)="F"),100/(ATW-BTW*POWER(E,-CTW*J75)),IF(AND(RIGHT(I75,2)="PU")*AND(LEFT(I75,1)="M"),100/(AP-BP*POWER(E,-CP*J75)),IF(AND(RIGHT(I75,2)="PU")*AND(LEFT(I75,1)="F"),100/(APW-BPW*POWER(E,-CPW*J75)),IF(AND(RIGHT(I75,1)="D")*AND(LEFT(I75,1)="M"),100/(AD-BD*POWER(E,-CD*J75)),IF(AND(RIGHT(I75,1)="D")*AND(LEFT(I75,1)="F"),100/(ADW-BDW*POWER(E,-CDW*J75)),0))))))</f>
        <v>0</v>
      </c>
      <c r="AR75" s="9" t="b">
        <f t="shared" si="22"/>
        <v>0</v>
      </c>
      <c r="AS75" s="9" t="b">
        <f t="shared" si="23"/>
        <v>0</v>
      </c>
      <c r="AT75" s="9" t="b">
        <f t="shared" si="24"/>
        <v>0</v>
      </c>
      <c r="AU75" s="9" t="b">
        <f t="shared" si="25"/>
        <v>0</v>
      </c>
      <c r="AV75" s="9" t="b">
        <f t="shared" si="26"/>
        <v>0</v>
      </c>
      <c r="AW75" s="9" t="b">
        <f t="shared" si="27"/>
        <v>0</v>
      </c>
      <c r="AX75" s="9" t="b">
        <f t="shared" si="28"/>
        <v>0</v>
      </c>
      <c r="AY75" s="9" t="b">
        <f t="shared" si="29"/>
        <v>0</v>
      </c>
      <c r="AZ75" s="9" t="b">
        <f t="shared" si="30"/>
        <v>0</v>
      </c>
      <c r="BA75" s="8" t="b">
        <f t="shared" si="31"/>
        <v>0</v>
      </c>
      <c r="BB75" s="8" t="b">
        <f t="shared" si="32"/>
        <v>0</v>
      </c>
      <c r="BC75" s="8" t="b">
        <f t="shared" si="33"/>
        <v>0</v>
      </c>
      <c r="BD75" s="8" t="b">
        <f t="shared" si="34"/>
        <v>0</v>
      </c>
    </row>
    <row r="76" spans="1:56" ht="15" customHeight="1" x14ac:dyDescent="0.3">
      <c r="A76" s="56"/>
      <c r="B76" s="56"/>
      <c r="C76" s="57"/>
      <c r="D76" s="57"/>
      <c r="E76" s="57"/>
      <c r="F76" s="58"/>
      <c r="G76" s="39" t="str">
        <f>IF(F76="","",YEAR(DAT)-F76)</f>
        <v/>
      </c>
      <c r="H76" s="40" t="str">
        <f>IF(G76="","",IF(G76&lt;18,"Sub-Junior",IF(G76&lt;23,"Junior",IF(AND(G76&gt;39,G76&lt;45),"Master M1",IF(AND(G76&gt;44,G76&lt;50),"Master M2",IF(AND(G76&gt;49,G76&lt;55),"Master M3",IF(AND(G76&gt;54,G76&lt;60),"Master M4",IF(AND(G76&gt;59,G76&lt;70),"Master M5",IF(G76&gt;69,"Master M7","Open")))))))))</f>
        <v/>
      </c>
      <c r="I76" s="59"/>
      <c r="J76" s="59"/>
      <c r="K76" s="60" t="str">
        <f ca="1">IF(J76="","",VLOOKUP(J76,WeightClasses!$A$2:$E$17,IF(LEFT(I76,1)="F",IF(YEAR(TODAY())-F76&lt;18,4,2),IF(YEAR(TODAY())-F76&lt;18,5,3)),TRUE))</f>
        <v/>
      </c>
      <c r="L76" s="61"/>
      <c r="M76" s="62"/>
      <c r="N76" s="61"/>
      <c r="O76" s="63"/>
      <c r="P76" s="61"/>
      <c r="Q76" s="63"/>
      <c r="R76" s="64" t="str">
        <f>IF(OR(M76&lt;&gt;0,O76&lt;&gt;0,Q76&lt;&gt;0),MAX(IF(L76=$U$1,M76,0),IF(N76=$U$1,O76,0),IF(P76=$U$1,Q76,0)),"")</f>
        <v/>
      </c>
      <c r="S76" s="61"/>
      <c r="T76" s="63"/>
      <c r="U76" s="61"/>
      <c r="V76" s="63"/>
      <c r="W76" s="61"/>
      <c r="X76" s="63"/>
      <c r="Y76" s="64" t="str">
        <f>IF(OR(T76&lt;&gt;0,V76&lt;&gt;0,X76&lt;&gt;0),MAX(IF(S76=$U$1,T76,0),IF(U76=$U$1,V76,0),IF(W76=$U$1,X76,0)),"")</f>
        <v/>
      </c>
      <c r="Z76" s="65"/>
      <c r="AA76" s="66"/>
      <c r="AB76" s="65"/>
      <c r="AC76" s="66"/>
      <c r="AD76" s="65"/>
      <c r="AE76" s="66"/>
      <c r="AF76" s="64"/>
      <c r="AG76" s="52" t="str">
        <f>IF(OR(R76="",Y76=""),"",IF(BD76,"DSQ",IF(AND(RIGHT(I76,2)="SL",R76&lt;&gt;0,Y76&lt;&gt;0),IF(R76="",0,R76)+(IF(Y76="",0,Y76)),IF(AND(RIGHT(I76,2)="PU",R76&lt;&gt;0),R76,IF(AND(RIGHT(I76,1)="D",Y76&lt;&gt;0),Y76,0)))))</f>
        <v/>
      </c>
      <c r="AH76" s="67"/>
      <c r="AI76" s="52" t="str">
        <f>IF(G76="","",IF(AND(G76&gt;39,G76&lt;45),AG76*1.025,IF(AND(G76&gt;44,G76&lt;50),AG76*1.05,IF(AND(G76&gt;49,G76&lt;55),AG76*1.075,IF(AND(G76&gt;54,G76&lt;60),AG76*1.1,IF(AND(G76&gt;59,G76&lt;70),AG76*1.125,IF(AND(G76&gt;69,G76&lt;150),AG76*1.15,AG76*1)))))))</f>
        <v/>
      </c>
      <c r="AJ76" s="68" t="str">
        <f>IF(AND(AG76&lt;&gt;"",ISNUMBER(AG76)),AP76*AG76,"")</f>
        <v/>
      </c>
      <c r="AK76" s="52">
        <f>IF(AND(LEFT(I76,1)="M",RIGHT(I76,2)="SL"),95,IF(AND(LEFT(I76,1)="F",RIGHT(I76,2)="SL"),60,IF(AND(LEFT(I76,1)="M",RIGHT(I76,2)="PU"),90,IF(AND(LEFT(I76,1)="F",(RIGHT(I76,2)="PU")),55,IF(AND(LEFT(I76,1)="M",RIGHT(I76,1)="D"),100,IF(AND(LEFT(I76,1)="F",(RIGHT(I76,1)="D")),65,0))))))</f>
        <v>0</v>
      </c>
      <c r="AL76" s="52">
        <f>MAX(J76-AK76,0)</f>
        <v>0</v>
      </c>
      <c r="AM76" s="69">
        <f>AL76*0.05</f>
        <v>0</v>
      </c>
      <c r="AN76" s="78" t="str">
        <f>IF(AJ76="","",AJ76+AM76)</f>
        <v/>
      </c>
      <c r="AO76" s="80"/>
      <c r="AP76" s="68">
        <f>IF(AND(RIGHT(I76,2)="SL")*AND(LEFT(I76,1)="M"),100/(AT-BT*POWER(E,-CT*J76)),IF(AND(RIGHT(I76,2)="SL")*AND(LEFT(I76,1)="F"),100/(ATW-BTW*POWER(E,-CTW*J76)),IF(AND(RIGHT(I76,2)="PU")*AND(LEFT(I76,1)="M"),100/(AP-BP*POWER(E,-CP*J76)),IF(AND(RIGHT(I76,2)="PU")*AND(LEFT(I76,1)="F"),100/(APW-BPW*POWER(E,-CPW*J76)),IF(AND(RIGHT(I76,1)="D")*AND(LEFT(I76,1)="M"),100/(AD-BD*POWER(E,-CD*J76)),IF(AND(RIGHT(I76,1)="D")*AND(LEFT(I76,1)="F"),100/(ADW-BDW*POWER(E,-CDW*J76)),0))))))</f>
        <v>0</v>
      </c>
      <c r="AR76" s="9" t="b">
        <f t="shared" si="22"/>
        <v>0</v>
      </c>
      <c r="AS76" s="9" t="b">
        <f t="shared" si="23"/>
        <v>0</v>
      </c>
      <c r="AT76" s="9" t="b">
        <f t="shared" si="24"/>
        <v>0</v>
      </c>
      <c r="AU76" s="9" t="b">
        <f t="shared" si="25"/>
        <v>0</v>
      </c>
      <c r="AV76" s="9" t="b">
        <f t="shared" si="26"/>
        <v>0</v>
      </c>
      <c r="AW76" s="9" t="b">
        <f t="shared" si="27"/>
        <v>0</v>
      </c>
      <c r="AX76" s="9" t="b">
        <f t="shared" si="28"/>
        <v>0</v>
      </c>
      <c r="AY76" s="9" t="b">
        <f t="shared" si="29"/>
        <v>0</v>
      </c>
      <c r="AZ76" s="9" t="b">
        <f t="shared" si="30"/>
        <v>0</v>
      </c>
      <c r="BA76" s="8" t="b">
        <f t="shared" si="31"/>
        <v>0</v>
      </c>
      <c r="BB76" s="8" t="b">
        <f t="shared" si="32"/>
        <v>0</v>
      </c>
      <c r="BC76" s="8" t="b">
        <f t="shared" si="33"/>
        <v>0</v>
      </c>
      <c r="BD76" s="8" t="b">
        <f t="shared" si="34"/>
        <v>0</v>
      </c>
    </row>
    <row r="77" spans="1:56" ht="15" customHeight="1" x14ac:dyDescent="0.3">
      <c r="A77" s="56"/>
      <c r="B77" s="56"/>
      <c r="C77" s="57"/>
      <c r="D77" s="57"/>
      <c r="E77" s="57"/>
      <c r="F77" s="58"/>
      <c r="G77" s="39" t="str">
        <f>IF(F77="","",YEAR(DAT)-F77)</f>
        <v/>
      </c>
      <c r="H77" s="40" t="str">
        <f>IF(G77="","",IF(G77&lt;18,"Sub-Junior",IF(G77&lt;23,"Junior",IF(AND(G77&gt;39,G77&lt;45),"Master M1",IF(AND(G77&gt;44,G77&lt;50),"Master M2",IF(AND(G77&gt;49,G77&lt;55),"Master M3",IF(AND(G77&gt;54,G77&lt;60),"Master M4",IF(AND(G77&gt;59,G77&lt;70),"Master M5",IF(G77&gt;69,"Master M7","Open")))))))))</f>
        <v/>
      </c>
      <c r="I77" s="59"/>
      <c r="J77" s="59"/>
      <c r="K77" s="60" t="str">
        <f ca="1">IF(J77="","",VLOOKUP(J77,WeightClasses!$A$2:$E$17,IF(LEFT(I77,1)="F",IF(YEAR(TODAY())-F77&lt;18,4,2),IF(YEAR(TODAY())-F77&lt;18,5,3)),TRUE))</f>
        <v/>
      </c>
      <c r="L77" s="61"/>
      <c r="M77" s="62"/>
      <c r="N77" s="61"/>
      <c r="O77" s="63"/>
      <c r="P77" s="61"/>
      <c r="Q77" s="63"/>
      <c r="R77" s="64" t="str">
        <f>IF(OR(M77&lt;&gt;0,O77&lt;&gt;0,Q77&lt;&gt;0),MAX(IF(L77=$U$1,M77,0),IF(N77=$U$1,O77,0),IF(P77=$U$1,Q77,0)),"")</f>
        <v/>
      </c>
      <c r="S77" s="61"/>
      <c r="T77" s="63"/>
      <c r="U77" s="61"/>
      <c r="V77" s="63"/>
      <c r="W77" s="61"/>
      <c r="X77" s="63"/>
      <c r="Y77" s="64" t="str">
        <f>IF(OR(T77&lt;&gt;0,V77&lt;&gt;0,X77&lt;&gt;0),MAX(IF(S77=$U$1,T77,0),IF(U77=$U$1,V77,0),IF(W77=$U$1,X77,0)),"")</f>
        <v/>
      </c>
      <c r="Z77" s="65"/>
      <c r="AA77" s="66"/>
      <c r="AB77" s="65"/>
      <c r="AC77" s="66"/>
      <c r="AD77" s="65"/>
      <c r="AE77" s="66"/>
      <c r="AF77" s="64"/>
      <c r="AG77" s="52" t="str">
        <f>IF(OR(R77="",Y77=""),"",IF(BD77,"DSQ",IF(AND(RIGHT(I77,2)="SL",R77&lt;&gt;0,Y77&lt;&gt;0),IF(R77="",0,R77)+(IF(Y77="",0,Y77)),IF(AND(RIGHT(I77,2)="PU",R77&lt;&gt;0),R77,IF(AND(RIGHT(I77,1)="D",Y77&lt;&gt;0),Y77,0)))))</f>
        <v/>
      </c>
      <c r="AH77" s="67"/>
      <c r="AI77" s="52" t="str">
        <f>IF(G77="","",IF(AND(G77&gt;39,G77&lt;45),AG77*1.025,IF(AND(G77&gt;44,G77&lt;50),AG77*1.05,IF(AND(G77&gt;49,G77&lt;55),AG77*1.075,IF(AND(G77&gt;54,G77&lt;60),AG77*1.1,IF(AND(G77&gt;59,G77&lt;70),AG77*1.125,IF(AND(G77&gt;69,G77&lt;150),AG77*1.15,AG77*1)))))))</f>
        <v/>
      </c>
      <c r="AJ77" s="68" t="str">
        <f>IF(AND(AG77&lt;&gt;"",ISNUMBER(AG77)),AP77*AG77,"")</f>
        <v/>
      </c>
      <c r="AK77" s="52">
        <f>IF(AND(LEFT(I77,1)="M",RIGHT(I77,2)="SL"),95,IF(AND(LEFT(I77,1)="F",RIGHT(I77,2)="SL"),60,IF(AND(LEFT(I77,1)="M",RIGHT(I77,2)="PU"),90,IF(AND(LEFT(I77,1)="F",(RIGHT(I77,2)="PU")),55,IF(AND(LEFT(I77,1)="M",RIGHT(I77,1)="D"),100,IF(AND(LEFT(I77,1)="F",(RIGHT(I77,1)="D")),65,0))))))</f>
        <v>0</v>
      </c>
      <c r="AL77" s="52">
        <f>MAX(J77-AK77,0)</f>
        <v>0</v>
      </c>
      <c r="AM77" s="69">
        <f>AL77*0.05</f>
        <v>0</v>
      </c>
      <c r="AN77" s="78" t="str">
        <f>IF(AJ77="","",AJ77+AM77)</f>
        <v/>
      </c>
      <c r="AO77" s="80"/>
      <c r="AP77" s="68">
        <f>IF(AND(RIGHT(I77,2)="SL")*AND(LEFT(I77,1)="M"),100/(AT-BT*POWER(E,-CT*J77)),IF(AND(RIGHT(I77,2)="SL")*AND(LEFT(I77,1)="F"),100/(ATW-BTW*POWER(E,-CTW*J77)),IF(AND(RIGHT(I77,2)="PU")*AND(LEFT(I77,1)="M"),100/(AP-BP*POWER(E,-CP*J77)),IF(AND(RIGHT(I77,2)="PU")*AND(LEFT(I77,1)="F"),100/(APW-BPW*POWER(E,-CPW*J77)),IF(AND(RIGHT(I77,1)="D")*AND(LEFT(I77,1)="M"),100/(AD-BD*POWER(E,-CD*J77)),IF(AND(RIGHT(I77,1)="D")*AND(LEFT(I77,1)="F"),100/(ADW-BDW*POWER(E,-CDW*J77)),0))))))</f>
        <v>0</v>
      </c>
      <c r="AR77" s="9" t="b">
        <f t="shared" si="22"/>
        <v>0</v>
      </c>
      <c r="AS77" s="9" t="b">
        <f t="shared" si="23"/>
        <v>0</v>
      </c>
      <c r="AT77" s="9" t="b">
        <f t="shared" si="24"/>
        <v>0</v>
      </c>
      <c r="AU77" s="9" t="b">
        <f t="shared" si="25"/>
        <v>0</v>
      </c>
      <c r="AV77" s="9" t="b">
        <f t="shared" si="26"/>
        <v>0</v>
      </c>
      <c r="AW77" s="9" t="b">
        <f t="shared" si="27"/>
        <v>0</v>
      </c>
      <c r="AX77" s="9" t="b">
        <f t="shared" si="28"/>
        <v>0</v>
      </c>
      <c r="AY77" s="9" t="b">
        <f t="shared" si="29"/>
        <v>0</v>
      </c>
      <c r="AZ77" s="9" t="b">
        <f t="shared" si="30"/>
        <v>0</v>
      </c>
      <c r="BA77" s="8" t="b">
        <f t="shared" si="31"/>
        <v>0</v>
      </c>
      <c r="BB77" s="8" t="b">
        <f t="shared" si="32"/>
        <v>0</v>
      </c>
      <c r="BC77" s="8" t="b">
        <f t="shared" si="33"/>
        <v>0</v>
      </c>
      <c r="BD77" s="8" t="b">
        <f t="shared" si="34"/>
        <v>0</v>
      </c>
    </row>
    <row r="78" spans="1:56" ht="15" customHeight="1" x14ac:dyDescent="0.3">
      <c r="A78" s="56"/>
      <c r="B78" s="56"/>
      <c r="C78" s="57"/>
      <c r="D78" s="57"/>
      <c r="E78" s="57"/>
      <c r="F78" s="58"/>
      <c r="G78" s="39" t="str">
        <f>IF(F78="","",YEAR(DAT)-F78)</f>
        <v/>
      </c>
      <c r="H78" s="40" t="str">
        <f>IF(G78="","",IF(G78&lt;18,"Sub-Junior",IF(G78&lt;23,"Junior",IF(AND(G78&gt;39,G78&lt;45),"Master M1",IF(AND(G78&gt;44,G78&lt;50),"Master M2",IF(AND(G78&gt;49,G78&lt;55),"Master M3",IF(AND(G78&gt;54,G78&lt;60),"Master M4",IF(AND(G78&gt;59,G78&lt;70),"Master M5",IF(G78&gt;69,"Master M7","Open")))))))))</f>
        <v/>
      </c>
      <c r="I78" s="59"/>
      <c r="J78" s="59"/>
      <c r="K78" s="60" t="str">
        <f ca="1">IF(J78="","",VLOOKUP(J78,WeightClasses!$A$2:$E$17,IF(LEFT(I78,1)="F",IF(YEAR(TODAY())-F78&lt;18,4,2),IF(YEAR(TODAY())-F78&lt;18,5,3)),TRUE))</f>
        <v/>
      </c>
      <c r="L78" s="61"/>
      <c r="M78" s="62"/>
      <c r="N78" s="61"/>
      <c r="O78" s="63"/>
      <c r="P78" s="61"/>
      <c r="Q78" s="63"/>
      <c r="R78" s="64" t="str">
        <f>IF(OR(M78&lt;&gt;0,O78&lt;&gt;0,Q78&lt;&gt;0),MAX(IF(L78=$U$1,M78,0),IF(N78=$U$1,O78,0),IF(P78=$U$1,Q78,0)),"")</f>
        <v/>
      </c>
      <c r="S78" s="61"/>
      <c r="T78" s="63"/>
      <c r="U78" s="61"/>
      <c r="V78" s="63"/>
      <c r="W78" s="61"/>
      <c r="X78" s="63"/>
      <c r="Y78" s="64" t="str">
        <f>IF(OR(T78&lt;&gt;0,V78&lt;&gt;0,X78&lt;&gt;0),MAX(IF(S78=$U$1,T78,0),IF(U78=$U$1,V78,0),IF(W78=$U$1,X78,0)),"")</f>
        <v/>
      </c>
      <c r="Z78" s="65"/>
      <c r="AA78" s="66"/>
      <c r="AB78" s="65"/>
      <c r="AC78" s="66"/>
      <c r="AD78" s="65"/>
      <c r="AE78" s="66"/>
      <c r="AF78" s="64"/>
      <c r="AG78" s="52" t="str">
        <f>IF(OR(R78="",Y78=""),"",IF(BD78,"DSQ",IF(AND(RIGHT(I78,2)="SL",R78&lt;&gt;0,Y78&lt;&gt;0),IF(R78="",0,R78)+(IF(Y78="",0,Y78)),IF(AND(RIGHT(I78,2)="PU",R78&lt;&gt;0),R78,IF(AND(RIGHT(I78,1)="D",Y78&lt;&gt;0),Y78,0)))))</f>
        <v/>
      </c>
      <c r="AH78" s="67"/>
      <c r="AI78" s="52" t="str">
        <f>IF(G78="","",IF(AND(G78&gt;39,G78&lt;45),AG78*1.025,IF(AND(G78&gt;44,G78&lt;50),AG78*1.05,IF(AND(G78&gt;49,G78&lt;55),AG78*1.075,IF(AND(G78&gt;54,G78&lt;60),AG78*1.1,IF(AND(G78&gt;59,G78&lt;70),AG78*1.125,IF(AND(G78&gt;69,G78&lt;150),AG78*1.15,AG78*1)))))))</f>
        <v/>
      </c>
      <c r="AJ78" s="68" t="str">
        <f>IF(AND(AG78&lt;&gt;"",ISNUMBER(AG78)),AP78*AG78,"")</f>
        <v/>
      </c>
      <c r="AK78" s="52">
        <f>IF(AND(LEFT(I78,1)="M",RIGHT(I78,2)="SL"),95,IF(AND(LEFT(I78,1)="F",RIGHT(I78,2)="SL"),60,IF(AND(LEFT(I78,1)="M",RIGHT(I78,2)="PU"),90,IF(AND(LEFT(I78,1)="F",(RIGHT(I78,2)="PU")),55,IF(AND(LEFT(I78,1)="M",RIGHT(I78,1)="D"),100,IF(AND(LEFT(I78,1)="F",(RIGHT(I78,1)="D")),65,0))))))</f>
        <v>0</v>
      </c>
      <c r="AL78" s="52">
        <f>MAX(J78-AK78,0)</f>
        <v>0</v>
      </c>
      <c r="AM78" s="69">
        <f>AL78*0.05</f>
        <v>0</v>
      </c>
      <c r="AN78" s="78" t="str">
        <f>IF(AJ78="","",AJ78+AM78)</f>
        <v/>
      </c>
      <c r="AO78" s="80"/>
      <c r="AP78" s="68">
        <f>IF(AND(RIGHT(I78,2)="SL")*AND(LEFT(I78,1)="M"),100/(AT-BT*POWER(E,-CT*J78)),IF(AND(RIGHT(I78,2)="SL")*AND(LEFT(I78,1)="F"),100/(ATW-BTW*POWER(E,-CTW*J78)),IF(AND(RIGHT(I78,2)="PU")*AND(LEFT(I78,1)="M"),100/(AP-BP*POWER(E,-CP*J78)),IF(AND(RIGHT(I78,2)="PU")*AND(LEFT(I78,1)="F"),100/(APW-BPW*POWER(E,-CPW*J78)),IF(AND(RIGHT(I78,1)="D")*AND(LEFT(I78,1)="M"),100/(AD-BD*POWER(E,-CD*J78)),IF(AND(RIGHT(I78,1)="D")*AND(LEFT(I78,1)="F"),100/(ADW-BDW*POWER(E,-CDW*J78)),0))))))</f>
        <v>0</v>
      </c>
      <c r="AR78" s="9" t="b">
        <f t="shared" si="22"/>
        <v>0</v>
      </c>
      <c r="AS78" s="9" t="b">
        <f t="shared" si="23"/>
        <v>0</v>
      </c>
      <c r="AT78" s="9" t="b">
        <f t="shared" si="24"/>
        <v>0</v>
      </c>
      <c r="AU78" s="9" t="b">
        <f t="shared" si="25"/>
        <v>0</v>
      </c>
      <c r="AV78" s="9" t="b">
        <f t="shared" si="26"/>
        <v>0</v>
      </c>
      <c r="AW78" s="9" t="b">
        <f t="shared" si="27"/>
        <v>0</v>
      </c>
      <c r="AX78" s="9" t="b">
        <f t="shared" si="28"/>
        <v>0</v>
      </c>
      <c r="AY78" s="9" t="b">
        <f t="shared" si="29"/>
        <v>0</v>
      </c>
      <c r="AZ78" s="9" t="b">
        <f t="shared" si="30"/>
        <v>0</v>
      </c>
      <c r="BA78" s="8" t="b">
        <f t="shared" si="31"/>
        <v>0</v>
      </c>
      <c r="BB78" s="8" t="b">
        <f t="shared" si="32"/>
        <v>0</v>
      </c>
      <c r="BC78" s="8" t="b">
        <f t="shared" si="33"/>
        <v>0</v>
      </c>
      <c r="BD78" s="8" t="b">
        <f t="shared" si="34"/>
        <v>0</v>
      </c>
    </row>
    <row r="79" spans="1:56" ht="15" customHeight="1" x14ac:dyDescent="0.3">
      <c r="A79" s="56"/>
      <c r="B79" s="56"/>
      <c r="C79" s="57"/>
      <c r="D79" s="57"/>
      <c r="E79" s="57"/>
      <c r="F79" s="58"/>
      <c r="G79" s="39" t="str">
        <f>IF(F79="","",YEAR(DAT)-F79)</f>
        <v/>
      </c>
      <c r="H79" s="40" t="str">
        <f>IF(G79="","",IF(G79&lt;18,"Sub-Junior",IF(G79&lt;23,"Junior",IF(AND(G79&gt;39,G79&lt;45),"Master M1",IF(AND(G79&gt;44,G79&lt;50),"Master M2",IF(AND(G79&gt;49,G79&lt;55),"Master M3",IF(AND(G79&gt;54,G79&lt;60),"Master M4",IF(AND(G79&gt;59,G79&lt;70),"Master M5",IF(G79&gt;69,"Master M7","Open")))))))))</f>
        <v/>
      </c>
      <c r="I79" s="59"/>
      <c r="J79" s="59"/>
      <c r="K79" s="60" t="str">
        <f ca="1">IF(J79="","",VLOOKUP(J79,WeightClasses!$A$2:$E$17,IF(LEFT(I79,1)="F",IF(YEAR(TODAY())-F79&lt;18,4,2),IF(YEAR(TODAY())-F79&lt;18,5,3)),TRUE))</f>
        <v/>
      </c>
      <c r="L79" s="61"/>
      <c r="M79" s="62"/>
      <c r="N79" s="61"/>
      <c r="O79" s="63"/>
      <c r="P79" s="61"/>
      <c r="Q79" s="63"/>
      <c r="R79" s="64" t="str">
        <f>IF(OR(M79&lt;&gt;0,O79&lt;&gt;0,Q79&lt;&gt;0),MAX(IF(L79=$U$1,M79,0),IF(N79=$U$1,O79,0),IF(P79=$U$1,Q79,0)),"")</f>
        <v/>
      </c>
      <c r="S79" s="61"/>
      <c r="T79" s="63"/>
      <c r="U79" s="61"/>
      <c r="V79" s="63"/>
      <c r="W79" s="61"/>
      <c r="X79" s="63"/>
      <c r="Y79" s="64" t="str">
        <f>IF(OR(T79&lt;&gt;0,V79&lt;&gt;0,X79&lt;&gt;0),MAX(IF(S79=$U$1,T79,0),IF(U79=$U$1,V79,0),IF(W79=$U$1,X79,0)),"")</f>
        <v/>
      </c>
      <c r="Z79" s="65"/>
      <c r="AA79" s="66"/>
      <c r="AB79" s="65"/>
      <c r="AC79" s="66"/>
      <c r="AD79" s="65"/>
      <c r="AE79" s="66"/>
      <c r="AF79" s="64"/>
      <c r="AG79" s="52" t="str">
        <f>IF(OR(R79="",Y79=""),"",IF(BD79,"DSQ",IF(AND(RIGHT(I79,2)="SL",R79&lt;&gt;0,Y79&lt;&gt;0),IF(R79="",0,R79)+(IF(Y79="",0,Y79)),IF(AND(RIGHT(I79,2)="PU",R79&lt;&gt;0),R79,IF(AND(RIGHT(I79,1)="D",Y79&lt;&gt;0),Y79,0)))))</f>
        <v/>
      </c>
      <c r="AH79" s="67"/>
      <c r="AI79" s="52" t="str">
        <f>IF(G79="","",IF(AND(G79&gt;39,G79&lt;45),AG79*1.025,IF(AND(G79&gt;44,G79&lt;50),AG79*1.05,IF(AND(G79&gt;49,G79&lt;55),AG79*1.075,IF(AND(G79&gt;54,G79&lt;60),AG79*1.1,IF(AND(G79&gt;59,G79&lt;70),AG79*1.125,IF(AND(G79&gt;69,G79&lt;150),AG79*1.15,AG79*1)))))))</f>
        <v/>
      </c>
      <c r="AJ79" s="68" t="str">
        <f>IF(AND(AG79&lt;&gt;"",ISNUMBER(AG79)),AP79*AG79,"")</f>
        <v/>
      </c>
      <c r="AK79" s="52">
        <f>IF(AND(LEFT(I79,1)="M",RIGHT(I79,2)="SL"),95,IF(AND(LEFT(I79,1)="F",RIGHT(I79,2)="SL"),60,IF(AND(LEFT(I79,1)="M",RIGHT(I79,2)="PU"),90,IF(AND(LEFT(I79,1)="F",(RIGHT(I79,2)="PU")),55,IF(AND(LEFT(I79,1)="M",RIGHT(I79,1)="D"),100,IF(AND(LEFT(I79,1)="F",(RIGHT(I79,1)="D")),65,0))))))</f>
        <v>0</v>
      </c>
      <c r="AL79" s="52">
        <f>MAX(J79-AK79,0)</f>
        <v>0</v>
      </c>
      <c r="AM79" s="69">
        <f>AL79*0.05</f>
        <v>0</v>
      </c>
      <c r="AN79" s="78" t="str">
        <f>IF(AJ79="","",AJ79+AM79)</f>
        <v/>
      </c>
      <c r="AO79" s="80"/>
      <c r="AP79" s="68">
        <f>IF(AND(RIGHT(I79,2)="SL")*AND(LEFT(I79,1)="M"),100/(AT-BT*POWER(E,-CT*J79)),IF(AND(RIGHT(I79,2)="SL")*AND(LEFT(I79,1)="F"),100/(ATW-BTW*POWER(E,-CTW*J79)),IF(AND(RIGHT(I79,2)="PU")*AND(LEFT(I79,1)="M"),100/(AP-BP*POWER(E,-CP*J79)),IF(AND(RIGHT(I79,2)="PU")*AND(LEFT(I79,1)="F"),100/(APW-BPW*POWER(E,-CPW*J79)),IF(AND(RIGHT(I79,1)="D")*AND(LEFT(I79,1)="M"),100/(AD-BD*POWER(E,-CD*J79)),IF(AND(RIGHT(I79,1)="D")*AND(LEFT(I79,1)="F"),100/(ADW-BDW*POWER(E,-CDW*J79)),0))))))</f>
        <v>0</v>
      </c>
      <c r="AR79" s="9" t="b">
        <f t="shared" si="22"/>
        <v>0</v>
      </c>
      <c r="AS79" s="9" t="b">
        <f t="shared" si="23"/>
        <v>0</v>
      </c>
      <c r="AT79" s="9" t="b">
        <f t="shared" si="24"/>
        <v>0</v>
      </c>
      <c r="AU79" s="9" t="b">
        <f t="shared" si="25"/>
        <v>0</v>
      </c>
      <c r="AV79" s="9" t="b">
        <f t="shared" si="26"/>
        <v>0</v>
      </c>
      <c r="AW79" s="9" t="b">
        <f t="shared" si="27"/>
        <v>0</v>
      </c>
      <c r="AX79" s="9" t="b">
        <f t="shared" si="28"/>
        <v>0</v>
      </c>
      <c r="AY79" s="9" t="b">
        <f t="shared" si="29"/>
        <v>0</v>
      </c>
      <c r="AZ79" s="9" t="b">
        <f t="shared" si="30"/>
        <v>0</v>
      </c>
      <c r="BA79" s="8" t="b">
        <f t="shared" si="31"/>
        <v>0</v>
      </c>
      <c r="BB79" s="8" t="b">
        <f t="shared" si="32"/>
        <v>0</v>
      </c>
      <c r="BC79" s="8" t="b">
        <f t="shared" si="33"/>
        <v>0</v>
      </c>
      <c r="BD79" s="8" t="b">
        <f t="shared" si="34"/>
        <v>0</v>
      </c>
    </row>
    <row r="80" spans="1:56" ht="15" customHeight="1" x14ac:dyDescent="0.3">
      <c r="A80" s="56"/>
      <c r="B80" s="56"/>
      <c r="C80" s="57"/>
      <c r="D80" s="57"/>
      <c r="E80" s="57"/>
      <c r="F80" s="58"/>
      <c r="G80" s="39" t="str">
        <f>IF(F80="","",YEAR(DAT)-F80)</f>
        <v/>
      </c>
      <c r="H80" s="40" t="str">
        <f>IF(G80="","",IF(G80&lt;18,"Sub-Junior",IF(G80&lt;23,"Junior",IF(AND(G80&gt;39,G80&lt;45),"Master M1",IF(AND(G80&gt;44,G80&lt;50),"Master M2",IF(AND(G80&gt;49,G80&lt;55),"Master M3",IF(AND(G80&gt;54,G80&lt;60),"Master M4",IF(AND(G80&gt;59,G80&lt;70),"Master M5",IF(G80&gt;69,"Master M7","Open")))))))))</f>
        <v/>
      </c>
      <c r="I80" s="59"/>
      <c r="J80" s="59"/>
      <c r="K80" s="60" t="str">
        <f ca="1">IF(J80="","",VLOOKUP(J80,WeightClasses!$A$2:$E$17,IF(LEFT(I80,1)="F",IF(YEAR(TODAY())-F80&lt;18,4,2),IF(YEAR(TODAY())-F80&lt;18,5,3)),TRUE))</f>
        <v/>
      </c>
      <c r="L80" s="61"/>
      <c r="M80" s="62"/>
      <c r="N80" s="61"/>
      <c r="O80" s="63"/>
      <c r="P80" s="61"/>
      <c r="Q80" s="63"/>
      <c r="R80" s="64" t="str">
        <f>IF(OR(M80&lt;&gt;0,O80&lt;&gt;0,Q80&lt;&gt;0),MAX(IF(L80=$U$1,M80,0),IF(N80=$U$1,O80,0),IF(P80=$U$1,Q80,0)),"")</f>
        <v/>
      </c>
      <c r="S80" s="61"/>
      <c r="T80" s="63"/>
      <c r="U80" s="61"/>
      <c r="V80" s="63"/>
      <c r="W80" s="61"/>
      <c r="X80" s="63"/>
      <c r="Y80" s="64" t="str">
        <f>IF(OR(T80&lt;&gt;0,V80&lt;&gt;0,X80&lt;&gt;0),MAX(IF(S80=$U$1,T80,0),IF(U80=$U$1,V80,0),IF(W80=$U$1,X80,0)),"")</f>
        <v/>
      </c>
      <c r="Z80" s="65"/>
      <c r="AA80" s="66"/>
      <c r="AB80" s="65"/>
      <c r="AC80" s="66"/>
      <c r="AD80" s="65"/>
      <c r="AE80" s="66"/>
      <c r="AF80" s="64"/>
      <c r="AG80" s="52" t="str">
        <f>IF(OR(R80="",Y80=""),"",IF(BD80,"DSQ",IF(AND(RIGHT(I80,2)="SL",R80&lt;&gt;0,Y80&lt;&gt;0),IF(R80="",0,R80)+(IF(Y80="",0,Y80)),IF(AND(RIGHT(I80,2)="PU",R80&lt;&gt;0),R80,IF(AND(RIGHT(I80,1)="D",Y80&lt;&gt;0),Y80,0)))))</f>
        <v/>
      </c>
      <c r="AH80" s="67"/>
      <c r="AI80" s="52" t="str">
        <f>IF(G80="","",IF(AND(G80&gt;39,G80&lt;45),AG80*1.025,IF(AND(G80&gt;44,G80&lt;50),AG80*1.05,IF(AND(G80&gt;49,G80&lt;55),AG80*1.075,IF(AND(G80&gt;54,G80&lt;60),AG80*1.1,IF(AND(G80&gt;59,G80&lt;70),AG80*1.125,IF(AND(G80&gt;69,G80&lt;150),AG80*1.15,AG80*1)))))))</f>
        <v/>
      </c>
      <c r="AJ80" s="68" t="str">
        <f>IF(AND(AG80&lt;&gt;"",ISNUMBER(AG80)),AP80*AG80,"")</f>
        <v/>
      </c>
      <c r="AK80" s="52">
        <f>IF(AND(LEFT(I80,1)="M",RIGHT(I80,2)="SL"),95,IF(AND(LEFT(I80,1)="F",RIGHT(I80,2)="SL"),60,IF(AND(LEFT(I80,1)="M",RIGHT(I80,2)="PU"),90,IF(AND(LEFT(I80,1)="F",(RIGHT(I80,2)="PU")),55,IF(AND(LEFT(I80,1)="M",RIGHT(I80,1)="D"),100,IF(AND(LEFT(I80,1)="F",(RIGHT(I80,1)="D")),65,0))))))</f>
        <v>0</v>
      </c>
      <c r="AL80" s="52">
        <f>MAX(J80-AK80,0)</f>
        <v>0</v>
      </c>
      <c r="AM80" s="69">
        <f>AL80*0.05</f>
        <v>0</v>
      </c>
      <c r="AN80" s="78" t="str">
        <f>IF(AJ80="","",AJ80+AM80)</f>
        <v/>
      </c>
      <c r="AO80" s="80"/>
      <c r="AP80" s="68">
        <f>IF(AND(RIGHT(I80,2)="SL")*AND(LEFT(I80,1)="M"),100/(AT-BT*POWER(E,-CT*J80)),IF(AND(RIGHT(I80,2)="SL")*AND(LEFT(I80,1)="F"),100/(ATW-BTW*POWER(E,-CTW*J80)),IF(AND(RIGHT(I80,2)="PU")*AND(LEFT(I80,1)="M"),100/(AP-BP*POWER(E,-CP*J80)),IF(AND(RIGHT(I80,2)="PU")*AND(LEFT(I80,1)="F"),100/(APW-BPW*POWER(E,-CPW*J80)),IF(AND(RIGHT(I80,1)="D")*AND(LEFT(I80,1)="M"),100/(AD-BD*POWER(E,-CD*J80)),IF(AND(RIGHT(I80,1)="D")*AND(LEFT(I80,1)="F"),100/(ADW-BDW*POWER(E,-CDW*J80)),0))))))</f>
        <v>0</v>
      </c>
      <c r="AR80" s="9" t="b">
        <f t="shared" si="22"/>
        <v>0</v>
      </c>
      <c r="AS80" s="9" t="b">
        <f t="shared" si="23"/>
        <v>0</v>
      </c>
      <c r="AT80" s="9" t="b">
        <f t="shared" si="24"/>
        <v>0</v>
      </c>
      <c r="AU80" s="9" t="b">
        <f t="shared" si="25"/>
        <v>0</v>
      </c>
      <c r="AV80" s="9" t="b">
        <f t="shared" si="26"/>
        <v>0</v>
      </c>
      <c r="AW80" s="9" t="b">
        <f t="shared" si="27"/>
        <v>0</v>
      </c>
      <c r="AX80" s="9" t="b">
        <f t="shared" si="28"/>
        <v>0</v>
      </c>
      <c r="AY80" s="9" t="b">
        <f t="shared" si="29"/>
        <v>0</v>
      </c>
      <c r="AZ80" s="9" t="b">
        <f t="shared" si="30"/>
        <v>0</v>
      </c>
      <c r="BA80" s="8" t="b">
        <f t="shared" si="31"/>
        <v>0</v>
      </c>
      <c r="BB80" s="8" t="b">
        <f t="shared" si="32"/>
        <v>0</v>
      </c>
      <c r="BC80" s="8" t="b">
        <f t="shared" si="33"/>
        <v>0</v>
      </c>
      <c r="BD80" s="8" t="b">
        <f t="shared" si="34"/>
        <v>0</v>
      </c>
    </row>
    <row r="81" spans="1:56" ht="15" customHeight="1" x14ac:dyDescent="0.3">
      <c r="A81" s="56"/>
      <c r="B81" s="56"/>
      <c r="C81" s="57"/>
      <c r="D81" s="57"/>
      <c r="E81" s="57"/>
      <c r="F81" s="58"/>
      <c r="G81" s="39" t="str">
        <f>IF(F81="","",YEAR(DAT)-F81)</f>
        <v/>
      </c>
      <c r="H81" s="40" t="str">
        <f>IF(G81="","",IF(G81&lt;18,"Sub-Junior",IF(G81&lt;23,"Junior",IF(AND(G81&gt;39,G81&lt;45),"Master M1",IF(AND(G81&gt;44,G81&lt;50),"Master M2",IF(AND(G81&gt;49,G81&lt;55),"Master M3",IF(AND(G81&gt;54,G81&lt;60),"Master M4",IF(AND(G81&gt;59,G81&lt;70),"Master M5",IF(G81&gt;69,"Master M7","Open")))))))))</f>
        <v/>
      </c>
      <c r="I81" s="59"/>
      <c r="J81" s="59"/>
      <c r="K81" s="60" t="str">
        <f ca="1">IF(J81="","",VLOOKUP(J81,WeightClasses!$A$2:$E$17,IF(LEFT(I81,1)="F",IF(YEAR(TODAY())-F81&lt;18,4,2),IF(YEAR(TODAY())-F81&lt;18,5,3)),TRUE))</f>
        <v/>
      </c>
      <c r="L81" s="61"/>
      <c r="M81" s="62"/>
      <c r="N81" s="61"/>
      <c r="O81" s="63"/>
      <c r="P81" s="61"/>
      <c r="Q81" s="63"/>
      <c r="R81" s="64" t="str">
        <f>IF(OR(M81&lt;&gt;0,O81&lt;&gt;0,Q81&lt;&gt;0),MAX(IF(L81=$U$1,M81,0),IF(N81=$U$1,O81,0),IF(P81=$U$1,Q81,0)),"")</f>
        <v/>
      </c>
      <c r="S81" s="61"/>
      <c r="T81" s="63"/>
      <c r="U81" s="61"/>
      <c r="V81" s="63"/>
      <c r="W81" s="61"/>
      <c r="X81" s="63"/>
      <c r="Y81" s="64" t="str">
        <f>IF(OR(T81&lt;&gt;0,V81&lt;&gt;0,X81&lt;&gt;0),MAX(IF(S81=$U$1,T81,0),IF(U81=$U$1,V81,0),IF(W81=$U$1,X81,0)),"")</f>
        <v/>
      </c>
      <c r="Z81" s="65"/>
      <c r="AA81" s="66"/>
      <c r="AB81" s="65"/>
      <c r="AC81" s="66"/>
      <c r="AD81" s="65"/>
      <c r="AE81" s="66"/>
      <c r="AF81" s="64"/>
      <c r="AG81" s="52" t="str">
        <f>IF(OR(R81="",Y81=""),"",IF(BD81,"DSQ",IF(AND(RIGHT(I81,2)="SL",R81&lt;&gt;0,Y81&lt;&gt;0),IF(R81="",0,R81)+(IF(Y81="",0,Y81)),IF(AND(RIGHT(I81,2)="PU",R81&lt;&gt;0),R81,IF(AND(RIGHT(I81,1)="D",Y81&lt;&gt;0),Y81,0)))))</f>
        <v/>
      </c>
      <c r="AH81" s="67"/>
      <c r="AI81" s="52" t="str">
        <f>IF(G81="","",IF(AND(G81&gt;39,G81&lt;45),AG81*1.025,IF(AND(G81&gt;44,G81&lt;50),AG81*1.05,IF(AND(G81&gt;49,G81&lt;55),AG81*1.075,IF(AND(G81&gt;54,G81&lt;60),AG81*1.1,IF(AND(G81&gt;59,G81&lt;70),AG81*1.125,IF(AND(G81&gt;69,G81&lt;150),AG81*1.15,AG81*1)))))))</f>
        <v/>
      </c>
      <c r="AJ81" s="68" t="str">
        <f>IF(AND(AG81&lt;&gt;"",ISNUMBER(AG81)),AP81*AG81,"")</f>
        <v/>
      </c>
      <c r="AK81" s="52">
        <f>IF(AND(LEFT(I81,1)="M",RIGHT(I81,2)="SL"),95,IF(AND(LEFT(I81,1)="F",RIGHT(I81,2)="SL"),60,IF(AND(LEFT(I81,1)="M",RIGHT(I81,2)="PU"),90,IF(AND(LEFT(I81,1)="F",(RIGHT(I81,2)="PU")),55,IF(AND(LEFT(I81,1)="M",RIGHT(I81,1)="D"),100,IF(AND(LEFT(I81,1)="F",(RIGHT(I81,1)="D")),65,0))))))</f>
        <v>0</v>
      </c>
      <c r="AL81" s="52">
        <f>MAX(J81-AK81,0)</f>
        <v>0</v>
      </c>
      <c r="AM81" s="69">
        <f>AL81*0.05</f>
        <v>0</v>
      </c>
      <c r="AN81" s="78" t="str">
        <f>IF(AJ81="","",AJ81+AM81)</f>
        <v/>
      </c>
      <c r="AO81" s="80"/>
      <c r="AP81" s="68">
        <f>IF(AND(RIGHT(I81,2)="SL")*AND(LEFT(I81,1)="M"),100/(AT-BT*POWER(E,-CT*J81)),IF(AND(RIGHT(I81,2)="SL")*AND(LEFT(I81,1)="F"),100/(ATW-BTW*POWER(E,-CTW*J81)),IF(AND(RIGHT(I81,2)="PU")*AND(LEFT(I81,1)="M"),100/(AP-BP*POWER(E,-CP*J81)),IF(AND(RIGHT(I81,2)="PU")*AND(LEFT(I81,1)="F"),100/(APW-BPW*POWER(E,-CPW*J81)),IF(AND(RIGHT(I81,1)="D")*AND(LEFT(I81,1)="M"),100/(AD-BD*POWER(E,-CD*J81)),IF(AND(RIGHT(I81,1)="D")*AND(LEFT(I81,1)="F"),100/(ADW-BDW*POWER(E,-CDW*J81)),0))))))</f>
        <v>0</v>
      </c>
      <c r="AR81" s="9" t="b">
        <f t="shared" si="22"/>
        <v>0</v>
      </c>
      <c r="AS81" s="9" t="b">
        <f t="shared" si="23"/>
        <v>0</v>
      </c>
      <c r="AT81" s="9" t="b">
        <f t="shared" si="24"/>
        <v>0</v>
      </c>
      <c r="AU81" s="9" t="b">
        <f t="shared" si="25"/>
        <v>0</v>
      </c>
      <c r="AV81" s="9" t="b">
        <f t="shared" si="26"/>
        <v>0</v>
      </c>
      <c r="AW81" s="9" t="b">
        <f t="shared" si="27"/>
        <v>0</v>
      </c>
      <c r="AX81" s="9" t="b">
        <f t="shared" si="28"/>
        <v>0</v>
      </c>
      <c r="AY81" s="9" t="b">
        <f t="shared" si="29"/>
        <v>0</v>
      </c>
      <c r="AZ81" s="9" t="b">
        <f t="shared" si="30"/>
        <v>0</v>
      </c>
      <c r="BA81" s="8" t="b">
        <f t="shared" si="31"/>
        <v>0</v>
      </c>
      <c r="BB81" s="8" t="b">
        <f t="shared" si="32"/>
        <v>0</v>
      </c>
      <c r="BC81" s="8" t="b">
        <f t="shared" si="33"/>
        <v>0</v>
      </c>
      <c r="BD81" s="8" t="b">
        <f t="shared" si="34"/>
        <v>0</v>
      </c>
    </row>
    <row r="82" spans="1:56" ht="15" customHeight="1" x14ac:dyDescent="0.3">
      <c r="A82" s="56"/>
      <c r="B82" s="56"/>
      <c r="C82" s="57"/>
      <c r="D82" s="57"/>
      <c r="E82" s="57"/>
      <c r="F82" s="58"/>
      <c r="G82" s="39" t="str">
        <f>IF(F82="","",YEAR(DAT)-F82)</f>
        <v/>
      </c>
      <c r="H82" s="40" t="str">
        <f>IF(G82="","",IF(G82&lt;18,"Sub-Junior",IF(G82&lt;23,"Junior",IF(AND(G82&gt;39,G82&lt;45),"Master M1",IF(AND(G82&gt;44,G82&lt;50),"Master M2",IF(AND(G82&gt;49,G82&lt;55),"Master M3",IF(AND(G82&gt;54,G82&lt;60),"Master M4",IF(AND(G82&gt;59,G82&lt;70),"Master M5",IF(G82&gt;69,"Master M7","Open")))))))))</f>
        <v/>
      </c>
      <c r="I82" s="59"/>
      <c r="J82" s="59"/>
      <c r="K82" s="60" t="str">
        <f ca="1">IF(J82="","",VLOOKUP(J82,WeightClasses!$A$2:$E$17,IF(LEFT(I82,1)="F",IF(YEAR(TODAY())-F82&lt;18,4,2),IF(YEAR(TODAY())-F82&lt;18,5,3)),TRUE))</f>
        <v/>
      </c>
      <c r="L82" s="61"/>
      <c r="M82" s="62"/>
      <c r="N82" s="61"/>
      <c r="O82" s="63"/>
      <c r="P82" s="61"/>
      <c r="Q82" s="63"/>
      <c r="R82" s="64" t="str">
        <f>IF(OR(M82&lt;&gt;0,O82&lt;&gt;0,Q82&lt;&gt;0),MAX(IF(L82=$U$1,M82,0),IF(N82=$U$1,O82,0),IF(P82=$U$1,Q82,0)),"")</f>
        <v/>
      </c>
      <c r="S82" s="61"/>
      <c r="T82" s="63"/>
      <c r="U82" s="61"/>
      <c r="V82" s="63"/>
      <c r="W82" s="61"/>
      <c r="X82" s="63"/>
      <c r="Y82" s="64" t="str">
        <f>IF(OR(T82&lt;&gt;0,V82&lt;&gt;0,X82&lt;&gt;0),MAX(IF(S82=$U$1,T82,0),IF(U82=$U$1,V82,0),IF(W82=$U$1,X82,0)),"")</f>
        <v/>
      </c>
      <c r="Z82" s="65"/>
      <c r="AA82" s="66"/>
      <c r="AB82" s="65"/>
      <c r="AC82" s="66"/>
      <c r="AD82" s="65"/>
      <c r="AE82" s="66"/>
      <c r="AF82" s="64"/>
      <c r="AG82" s="52" t="str">
        <f>IF(OR(R82="",Y82=""),"",IF(BD82,"DSQ",IF(AND(RIGHT(I82,2)="SL",R82&lt;&gt;0,Y82&lt;&gt;0),IF(R82="",0,R82)+(IF(Y82="",0,Y82)),IF(AND(RIGHT(I82,2)="PU",R82&lt;&gt;0),R82,IF(AND(RIGHT(I82,1)="D",Y82&lt;&gt;0),Y82,0)))))</f>
        <v/>
      </c>
      <c r="AH82" s="67"/>
      <c r="AI82" s="52" t="str">
        <f>IF(G82="","",IF(AND(G82&gt;39,G82&lt;45),AG82*1.025,IF(AND(G82&gt;44,G82&lt;50),AG82*1.05,IF(AND(G82&gt;49,G82&lt;55),AG82*1.075,IF(AND(G82&gt;54,G82&lt;60),AG82*1.1,IF(AND(G82&gt;59,G82&lt;70),AG82*1.125,IF(AND(G82&gt;69,G82&lt;150),AG82*1.15,AG82*1)))))))</f>
        <v/>
      </c>
      <c r="AJ82" s="68" t="str">
        <f>IF(AND(AG82&lt;&gt;"",ISNUMBER(AG82)),AP82*AG82,"")</f>
        <v/>
      </c>
      <c r="AK82" s="52">
        <f>IF(AND(LEFT(I82,1)="M",RIGHT(I82,2)="SL"),95,IF(AND(LEFT(I82,1)="F",RIGHT(I82,2)="SL"),60,IF(AND(LEFT(I82,1)="M",RIGHT(I82,2)="PU"),90,IF(AND(LEFT(I82,1)="F",(RIGHT(I82,2)="PU")),55,IF(AND(LEFT(I82,1)="M",RIGHT(I82,1)="D"),100,IF(AND(LEFT(I82,1)="F",(RIGHT(I82,1)="D")),65,0))))))</f>
        <v>0</v>
      </c>
      <c r="AL82" s="52">
        <f>MAX(J82-AK82,0)</f>
        <v>0</v>
      </c>
      <c r="AM82" s="69">
        <f>AL82*0.05</f>
        <v>0</v>
      </c>
      <c r="AN82" s="78" t="str">
        <f>IF(AJ82="","",AJ82+AM82)</f>
        <v/>
      </c>
      <c r="AO82" s="80"/>
      <c r="AP82" s="68">
        <f>IF(AND(RIGHT(I82,2)="SL")*AND(LEFT(I82,1)="M"),100/(AT-BT*POWER(E,-CT*J82)),IF(AND(RIGHT(I82,2)="SL")*AND(LEFT(I82,1)="F"),100/(ATW-BTW*POWER(E,-CTW*J82)),IF(AND(RIGHT(I82,2)="PU")*AND(LEFT(I82,1)="M"),100/(AP-BP*POWER(E,-CP*J82)),IF(AND(RIGHT(I82,2)="PU")*AND(LEFT(I82,1)="F"),100/(APW-BPW*POWER(E,-CPW*J82)),IF(AND(RIGHT(I82,1)="D")*AND(LEFT(I82,1)="M"),100/(AD-BD*POWER(E,-CD*J82)),IF(AND(RIGHT(I82,1)="D")*AND(LEFT(I82,1)="F"),100/(ADW-BDW*POWER(E,-CDW*J82)),0))))))</f>
        <v>0</v>
      </c>
      <c r="AR82" s="9" t="b">
        <f t="shared" si="22"/>
        <v>0</v>
      </c>
      <c r="AS82" s="9" t="b">
        <f t="shared" si="23"/>
        <v>0</v>
      </c>
      <c r="AT82" s="9" t="b">
        <f t="shared" si="24"/>
        <v>0</v>
      </c>
      <c r="AU82" s="9" t="b">
        <f t="shared" si="25"/>
        <v>0</v>
      </c>
      <c r="AV82" s="9" t="b">
        <f t="shared" si="26"/>
        <v>0</v>
      </c>
      <c r="AW82" s="9" t="b">
        <f t="shared" si="27"/>
        <v>0</v>
      </c>
      <c r="AX82" s="9" t="b">
        <f t="shared" si="28"/>
        <v>0</v>
      </c>
      <c r="AY82" s="9" t="b">
        <f t="shared" si="29"/>
        <v>0</v>
      </c>
      <c r="AZ82" s="9" t="b">
        <f t="shared" si="30"/>
        <v>0</v>
      </c>
      <c r="BA82" s="8" t="b">
        <f t="shared" si="31"/>
        <v>0</v>
      </c>
      <c r="BB82" s="8" t="b">
        <f t="shared" si="32"/>
        <v>0</v>
      </c>
      <c r="BC82" s="8" t="b">
        <f t="shared" si="33"/>
        <v>0</v>
      </c>
      <c r="BD82" s="8" t="b">
        <f t="shared" si="34"/>
        <v>0</v>
      </c>
    </row>
    <row r="83" spans="1:56" ht="15" customHeight="1" x14ac:dyDescent="0.3">
      <c r="A83" s="56"/>
      <c r="B83" s="56"/>
      <c r="C83" s="57"/>
      <c r="D83" s="57"/>
      <c r="E83" s="57"/>
      <c r="F83" s="58"/>
      <c r="G83" s="39" t="str">
        <f>IF(F83="","",YEAR(DAT)-F83)</f>
        <v/>
      </c>
      <c r="H83" s="40" t="str">
        <f>IF(G83="","",IF(G83&lt;18,"Sub-Junior",IF(G83&lt;23,"Junior",IF(AND(G83&gt;39,G83&lt;45),"Master M1",IF(AND(G83&gt;44,G83&lt;50),"Master M2",IF(AND(G83&gt;49,G83&lt;55),"Master M3",IF(AND(G83&gt;54,G83&lt;60),"Master M4",IF(AND(G83&gt;59,G83&lt;70),"Master M5",IF(G83&gt;69,"Master M7","Open")))))))))</f>
        <v/>
      </c>
      <c r="I83" s="59"/>
      <c r="J83" s="59"/>
      <c r="K83" s="60" t="str">
        <f ca="1">IF(J83="","",VLOOKUP(J83,WeightClasses!$A$2:$E$17,IF(LEFT(I83,1)="F",IF(YEAR(TODAY())-F83&lt;18,4,2),IF(YEAR(TODAY())-F83&lt;18,5,3)),TRUE))</f>
        <v/>
      </c>
      <c r="L83" s="61"/>
      <c r="M83" s="62"/>
      <c r="N83" s="61"/>
      <c r="O83" s="63"/>
      <c r="P83" s="61"/>
      <c r="Q83" s="63"/>
      <c r="R83" s="64" t="str">
        <f>IF(OR(M83&lt;&gt;0,O83&lt;&gt;0,Q83&lt;&gt;0),MAX(IF(L83=$U$1,M83,0),IF(N83=$U$1,O83,0),IF(P83=$U$1,Q83,0)),"")</f>
        <v/>
      </c>
      <c r="S83" s="61"/>
      <c r="T83" s="63"/>
      <c r="U83" s="61"/>
      <c r="V83" s="63"/>
      <c r="W83" s="61"/>
      <c r="X83" s="63"/>
      <c r="Y83" s="64" t="str">
        <f>IF(OR(T83&lt;&gt;0,V83&lt;&gt;0,X83&lt;&gt;0),MAX(IF(S83=$U$1,T83,0),IF(U83=$U$1,V83,0),IF(W83=$U$1,X83,0)),"")</f>
        <v/>
      </c>
      <c r="Z83" s="65"/>
      <c r="AA83" s="66"/>
      <c r="AB83" s="65"/>
      <c r="AC83" s="66"/>
      <c r="AD83" s="65"/>
      <c r="AE83" s="66"/>
      <c r="AF83" s="64"/>
      <c r="AG83" s="52" t="str">
        <f>IF(OR(R83="",Y83=""),"",IF(BD83,"DSQ",IF(AND(RIGHT(I83,2)="SL",R83&lt;&gt;0,Y83&lt;&gt;0),IF(R83="",0,R83)+(IF(Y83="",0,Y83)),IF(AND(RIGHT(I83,2)="PU",R83&lt;&gt;0),R83,IF(AND(RIGHT(I83,1)="D",Y83&lt;&gt;0),Y83,0)))))</f>
        <v/>
      </c>
      <c r="AH83" s="67"/>
      <c r="AI83" s="52" t="str">
        <f>IF(G83="","",IF(AND(G83&gt;39,G83&lt;45),AG83*1.025,IF(AND(G83&gt;44,G83&lt;50),AG83*1.05,IF(AND(G83&gt;49,G83&lt;55),AG83*1.075,IF(AND(G83&gt;54,G83&lt;60),AG83*1.1,IF(AND(G83&gt;59,G83&lt;70),AG83*1.125,IF(AND(G83&gt;69,G83&lt;150),AG83*1.15,AG83*1)))))))</f>
        <v/>
      </c>
      <c r="AJ83" s="68" t="str">
        <f>IF(AND(AG83&lt;&gt;"",ISNUMBER(AG83)),AP83*AG83,"")</f>
        <v/>
      </c>
      <c r="AK83" s="52">
        <f>IF(AND(LEFT(I83,1)="M",RIGHT(I83,2)="SL"),95,IF(AND(LEFT(I83,1)="F",RIGHT(I83,2)="SL"),60,IF(AND(LEFT(I83,1)="M",RIGHT(I83,2)="PU"),90,IF(AND(LEFT(I83,1)="F",(RIGHT(I83,2)="PU")),55,IF(AND(LEFT(I83,1)="M",RIGHT(I83,1)="D"),100,IF(AND(LEFT(I83,1)="F",(RIGHT(I83,1)="D")),65,0))))))</f>
        <v>0</v>
      </c>
      <c r="AL83" s="52">
        <f>MAX(J83-AK83,0)</f>
        <v>0</v>
      </c>
      <c r="AM83" s="69">
        <f>AL83*0.05</f>
        <v>0</v>
      </c>
      <c r="AN83" s="78" t="str">
        <f>IF(AJ83="","",AJ83+AM83)</f>
        <v/>
      </c>
      <c r="AO83" s="80"/>
      <c r="AP83" s="68">
        <f>IF(AND(RIGHT(I83,2)="SL")*AND(LEFT(I83,1)="M"),100/(AT-BT*POWER(E,-CT*J83)),IF(AND(RIGHT(I83,2)="SL")*AND(LEFT(I83,1)="F"),100/(ATW-BTW*POWER(E,-CTW*J83)),IF(AND(RIGHT(I83,2)="PU")*AND(LEFT(I83,1)="M"),100/(AP-BP*POWER(E,-CP*J83)),IF(AND(RIGHT(I83,2)="PU")*AND(LEFT(I83,1)="F"),100/(APW-BPW*POWER(E,-CPW*J83)),IF(AND(RIGHT(I83,1)="D")*AND(LEFT(I83,1)="M"),100/(AD-BD*POWER(E,-CD*J83)),IF(AND(RIGHT(I83,1)="D")*AND(LEFT(I83,1)="F"),100/(ADW-BDW*POWER(E,-CDW*J83)),0))))))</f>
        <v>0</v>
      </c>
      <c r="AR83" s="9" t="b">
        <f t="shared" si="22"/>
        <v>0</v>
      </c>
      <c r="AS83" s="9" t="b">
        <f t="shared" si="23"/>
        <v>0</v>
      </c>
      <c r="AT83" s="9" t="b">
        <f t="shared" si="24"/>
        <v>0</v>
      </c>
      <c r="AU83" s="9" t="b">
        <f t="shared" si="25"/>
        <v>0</v>
      </c>
      <c r="AV83" s="9" t="b">
        <f t="shared" si="26"/>
        <v>0</v>
      </c>
      <c r="AW83" s="9" t="b">
        <f t="shared" si="27"/>
        <v>0</v>
      </c>
      <c r="AX83" s="9" t="b">
        <f t="shared" si="28"/>
        <v>0</v>
      </c>
      <c r="AY83" s="9" t="b">
        <f t="shared" si="29"/>
        <v>0</v>
      </c>
      <c r="AZ83" s="9" t="b">
        <f t="shared" si="30"/>
        <v>0</v>
      </c>
      <c r="BA83" s="8" t="b">
        <f t="shared" si="31"/>
        <v>0</v>
      </c>
      <c r="BB83" s="8" t="b">
        <f t="shared" si="32"/>
        <v>0</v>
      </c>
      <c r="BC83" s="8" t="b">
        <f t="shared" si="33"/>
        <v>0</v>
      </c>
      <c r="BD83" s="8" t="b">
        <f t="shared" si="34"/>
        <v>0</v>
      </c>
    </row>
    <row r="84" spans="1:56" ht="15" customHeight="1" x14ac:dyDescent="0.3">
      <c r="A84" s="56"/>
      <c r="B84" s="56"/>
      <c r="C84" s="57"/>
      <c r="D84" s="57"/>
      <c r="E84" s="57"/>
      <c r="F84" s="58"/>
      <c r="G84" s="39" t="str">
        <f>IF(F84="","",YEAR(DAT)-F84)</f>
        <v/>
      </c>
      <c r="H84" s="40" t="str">
        <f>IF(G84="","",IF(G84&lt;18,"Sub-Junior",IF(G84&lt;23,"Junior",IF(AND(G84&gt;39,G84&lt;45),"Master M1",IF(AND(G84&gt;44,G84&lt;50),"Master M2",IF(AND(G84&gt;49,G84&lt;55),"Master M3",IF(AND(G84&gt;54,G84&lt;60),"Master M4",IF(AND(G84&gt;59,G84&lt;70),"Master M5",IF(G84&gt;69,"Master M7","Open")))))))))</f>
        <v/>
      </c>
      <c r="I84" s="59"/>
      <c r="J84" s="59"/>
      <c r="K84" s="60" t="str">
        <f ca="1">IF(J84="","",VLOOKUP(J84,WeightClasses!$A$2:$E$17,IF(LEFT(I84,1)="F",IF(YEAR(TODAY())-F84&lt;18,4,2),IF(YEAR(TODAY())-F84&lt;18,5,3)),TRUE))</f>
        <v/>
      </c>
      <c r="L84" s="61"/>
      <c r="M84" s="62"/>
      <c r="N84" s="61"/>
      <c r="O84" s="63"/>
      <c r="P84" s="61"/>
      <c r="Q84" s="63"/>
      <c r="R84" s="64" t="str">
        <f>IF(OR(M84&lt;&gt;0,O84&lt;&gt;0,Q84&lt;&gt;0),MAX(IF(L84=$U$1,M84,0),IF(N84=$U$1,O84,0),IF(P84=$U$1,Q84,0)),"")</f>
        <v/>
      </c>
      <c r="S84" s="61"/>
      <c r="T84" s="63"/>
      <c r="U84" s="61"/>
      <c r="V84" s="63"/>
      <c r="W84" s="61"/>
      <c r="X84" s="63"/>
      <c r="Y84" s="64" t="str">
        <f>IF(OR(T84&lt;&gt;0,V84&lt;&gt;0,X84&lt;&gt;0),MAX(IF(S84=$U$1,T84,0),IF(U84=$U$1,V84,0),IF(W84=$U$1,X84,0)),"")</f>
        <v/>
      </c>
      <c r="Z84" s="65"/>
      <c r="AA84" s="66"/>
      <c r="AB84" s="65"/>
      <c r="AC84" s="66"/>
      <c r="AD84" s="65"/>
      <c r="AE84" s="66"/>
      <c r="AF84" s="64"/>
      <c r="AG84" s="52" t="str">
        <f>IF(OR(R84="",Y84=""),"",IF(BD84,"DSQ",IF(AND(RIGHT(I84,2)="SL",R84&lt;&gt;0,Y84&lt;&gt;0),IF(R84="",0,R84)+(IF(Y84="",0,Y84)),IF(AND(RIGHT(I84,2)="PU",R84&lt;&gt;0),R84,IF(AND(RIGHT(I84,1)="D",Y84&lt;&gt;0),Y84,0)))))</f>
        <v/>
      </c>
      <c r="AH84" s="67"/>
      <c r="AI84" s="52" t="str">
        <f>IF(G84="","",IF(AND(G84&gt;39,G84&lt;45),AG84*1.025,IF(AND(G84&gt;44,G84&lt;50),AG84*1.05,IF(AND(G84&gt;49,G84&lt;55),AG84*1.075,IF(AND(G84&gt;54,G84&lt;60),AG84*1.1,IF(AND(G84&gt;59,G84&lt;70),AG84*1.125,IF(AND(G84&gt;69,G84&lt;150),AG84*1.15,AG84*1)))))))</f>
        <v/>
      </c>
      <c r="AJ84" s="68" t="str">
        <f>IF(AND(AG84&lt;&gt;"",ISNUMBER(AG84)),AP84*AG84,"")</f>
        <v/>
      </c>
      <c r="AK84" s="52">
        <f>IF(AND(LEFT(I84,1)="M",RIGHT(I84,2)="SL"),95,IF(AND(LEFT(I84,1)="F",RIGHT(I84,2)="SL"),60,IF(AND(LEFT(I84,1)="M",RIGHT(I84,2)="PU"),90,IF(AND(LEFT(I84,1)="F",(RIGHT(I84,2)="PU")),55,IF(AND(LEFT(I84,1)="M",RIGHT(I84,1)="D"),100,IF(AND(LEFT(I84,1)="F",(RIGHT(I84,1)="D")),65,0))))))</f>
        <v>0</v>
      </c>
      <c r="AL84" s="52">
        <f>MAX(J84-AK84,0)</f>
        <v>0</v>
      </c>
      <c r="AM84" s="69">
        <f>AL84*0.05</f>
        <v>0</v>
      </c>
      <c r="AN84" s="78" t="str">
        <f>IF(AJ84="","",AJ84+AM84)</f>
        <v/>
      </c>
      <c r="AO84" s="80"/>
      <c r="AP84" s="68">
        <f>IF(AND(RIGHT(I84,2)="SL")*AND(LEFT(I84,1)="M"),100/(AT-BT*POWER(E,-CT*J84)),IF(AND(RIGHT(I84,2)="SL")*AND(LEFT(I84,1)="F"),100/(ATW-BTW*POWER(E,-CTW*J84)),IF(AND(RIGHT(I84,2)="PU")*AND(LEFT(I84,1)="M"),100/(AP-BP*POWER(E,-CP*J84)),IF(AND(RIGHT(I84,2)="PU")*AND(LEFT(I84,1)="F"),100/(APW-BPW*POWER(E,-CPW*J84)),IF(AND(RIGHT(I84,1)="D")*AND(LEFT(I84,1)="M"),100/(AD-BD*POWER(E,-CD*J84)),IF(AND(RIGHT(I84,1)="D")*AND(LEFT(I84,1)="F"),100/(ADW-BDW*POWER(E,-CDW*J84)),0))))))</f>
        <v>0</v>
      </c>
      <c r="AR84" s="9" t="b">
        <f t="shared" si="22"/>
        <v>0</v>
      </c>
      <c r="AS84" s="9" t="b">
        <f t="shared" si="23"/>
        <v>0</v>
      </c>
      <c r="AT84" s="9" t="b">
        <f t="shared" si="24"/>
        <v>0</v>
      </c>
      <c r="AU84" s="9" t="b">
        <f t="shared" si="25"/>
        <v>0</v>
      </c>
      <c r="AV84" s="9" t="b">
        <f t="shared" si="26"/>
        <v>0</v>
      </c>
      <c r="AW84" s="9" t="b">
        <f t="shared" si="27"/>
        <v>0</v>
      </c>
      <c r="AX84" s="9" t="b">
        <f t="shared" si="28"/>
        <v>0</v>
      </c>
      <c r="AY84" s="9" t="b">
        <f t="shared" si="29"/>
        <v>0</v>
      </c>
      <c r="AZ84" s="9" t="b">
        <f t="shared" si="30"/>
        <v>0</v>
      </c>
      <c r="BA84" s="8" t="b">
        <f t="shared" si="31"/>
        <v>0</v>
      </c>
      <c r="BB84" s="8" t="b">
        <f t="shared" si="32"/>
        <v>0</v>
      </c>
      <c r="BC84" s="8" t="b">
        <f t="shared" si="33"/>
        <v>0</v>
      </c>
      <c r="BD84" s="8" t="b">
        <f t="shared" si="34"/>
        <v>0</v>
      </c>
    </row>
    <row r="85" spans="1:56" ht="15" customHeight="1" x14ac:dyDescent="0.3">
      <c r="A85" s="56"/>
      <c r="B85" s="56"/>
      <c r="C85" s="57"/>
      <c r="D85" s="57"/>
      <c r="E85" s="57"/>
      <c r="F85" s="58"/>
      <c r="G85" s="39" t="str">
        <f>IF(F85="","",YEAR(DAT)-F85)</f>
        <v/>
      </c>
      <c r="H85" s="40" t="str">
        <f>IF(G85="","",IF(G85&lt;18,"Sub-Junior",IF(G85&lt;23,"Junior",IF(AND(G85&gt;39,G85&lt;45),"Master M1",IF(AND(G85&gt;44,G85&lt;50),"Master M2",IF(AND(G85&gt;49,G85&lt;55),"Master M3",IF(AND(G85&gt;54,G85&lt;60),"Master M4",IF(AND(G85&gt;59,G85&lt;70),"Master M5",IF(G85&gt;69,"Master M7","Open")))))))))</f>
        <v/>
      </c>
      <c r="I85" s="59"/>
      <c r="J85" s="59"/>
      <c r="K85" s="60" t="str">
        <f ca="1">IF(J85="","",VLOOKUP(J85,WeightClasses!$A$2:$E$17,IF(LEFT(I85,1)="F",IF(YEAR(TODAY())-F85&lt;18,4,2),IF(YEAR(TODAY())-F85&lt;18,5,3)),TRUE))</f>
        <v/>
      </c>
      <c r="L85" s="61"/>
      <c r="M85" s="62"/>
      <c r="N85" s="61"/>
      <c r="O85" s="63"/>
      <c r="P85" s="61"/>
      <c r="Q85" s="63"/>
      <c r="R85" s="64" t="str">
        <f>IF(OR(M85&lt;&gt;0,O85&lt;&gt;0,Q85&lt;&gt;0),MAX(IF(L85=$U$1,M85,0),IF(N85=$U$1,O85,0),IF(P85=$U$1,Q85,0)),"")</f>
        <v/>
      </c>
      <c r="S85" s="61"/>
      <c r="T85" s="63"/>
      <c r="U85" s="61"/>
      <c r="V85" s="63"/>
      <c r="W85" s="61"/>
      <c r="X85" s="63"/>
      <c r="Y85" s="64" t="str">
        <f>IF(OR(T85&lt;&gt;0,V85&lt;&gt;0,X85&lt;&gt;0),MAX(IF(S85=$U$1,T85,0),IF(U85=$U$1,V85,0),IF(W85=$U$1,X85,0)),"")</f>
        <v/>
      </c>
      <c r="Z85" s="65"/>
      <c r="AA85" s="66"/>
      <c r="AB85" s="65"/>
      <c r="AC85" s="66"/>
      <c r="AD85" s="65"/>
      <c r="AE85" s="66"/>
      <c r="AF85" s="64"/>
      <c r="AG85" s="52" t="str">
        <f>IF(OR(R85="",Y85=""),"",IF(BD85,"DSQ",IF(AND(RIGHT(I85,2)="SL",R85&lt;&gt;0,Y85&lt;&gt;0),IF(R85="",0,R85)+(IF(Y85="",0,Y85)),IF(AND(RIGHT(I85,2)="PU",R85&lt;&gt;0),R85,IF(AND(RIGHT(I85,1)="D",Y85&lt;&gt;0),Y85,0)))))</f>
        <v/>
      </c>
      <c r="AH85" s="67"/>
      <c r="AI85" s="52" t="str">
        <f>IF(G85="","",IF(AND(G85&gt;39,G85&lt;45),AG85*1.025,IF(AND(G85&gt;44,G85&lt;50),AG85*1.05,IF(AND(G85&gt;49,G85&lt;55),AG85*1.075,IF(AND(G85&gt;54,G85&lt;60),AG85*1.1,IF(AND(G85&gt;59,G85&lt;70),AG85*1.125,IF(AND(G85&gt;69,G85&lt;150),AG85*1.15,AG85*1)))))))</f>
        <v/>
      </c>
      <c r="AJ85" s="68" t="str">
        <f>IF(AND(AG85&lt;&gt;"",ISNUMBER(AG85)),AP85*AG85,"")</f>
        <v/>
      </c>
      <c r="AK85" s="52">
        <f>IF(AND(LEFT(I85,1)="M",RIGHT(I85,2)="SL"),95,IF(AND(LEFT(I85,1)="F",RIGHT(I85,2)="SL"),60,IF(AND(LEFT(I85,1)="M",RIGHT(I85,2)="PU"),90,IF(AND(LEFT(I85,1)="F",(RIGHT(I85,2)="PU")),55,IF(AND(LEFT(I85,1)="M",RIGHT(I85,1)="D"),100,IF(AND(LEFT(I85,1)="F",(RIGHT(I85,1)="D")),65,0))))))</f>
        <v>0</v>
      </c>
      <c r="AL85" s="52">
        <f>MAX(J85-AK85,0)</f>
        <v>0</v>
      </c>
      <c r="AM85" s="69">
        <f>AL85*0.05</f>
        <v>0</v>
      </c>
      <c r="AN85" s="78" t="str">
        <f>IF(AJ85="","",AJ85+AM85)</f>
        <v/>
      </c>
      <c r="AO85" s="80"/>
      <c r="AP85" s="68">
        <f>IF(AND(RIGHT(I85,2)="SL")*AND(LEFT(I85,1)="M"),100/(AT-BT*POWER(E,-CT*J85)),IF(AND(RIGHT(I85,2)="SL")*AND(LEFT(I85,1)="F"),100/(ATW-BTW*POWER(E,-CTW*J85)),IF(AND(RIGHT(I85,2)="PU")*AND(LEFT(I85,1)="M"),100/(AP-BP*POWER(E,-CP*J85)),IF(AND(RIGHT(I85,2)="PU")*AND(LEFT(I85,1)="F"),100/(APW-BPW*POWER(E,-CPW*J85)),IF(AND(RIGHT(I85,1)="D")*AND(LEFT(I85,1)="M"),100/(AD-BD*POWER(E,-CD*J85)),IF(AND(RIGHT(I85,1)="D")*AND(LEFT(I85,1)="F"),100/(ADW-BDW*POWER(E,-CDW*J85)),0))))))</f>
        <v>0</v>
      </c>
      <c r="AR85" s="9" t="b">
        <f t="shared" si="22"/>
        <v>0</v>
      </c>
      <c r="AS85" s="9" t="b">
        <f t="shared" si="23"/>
        <v>0</v>
      </c>
      <c r="AT85" s="9" t="b">
        <f t="shared" si="24"/>
        <v>0</v>
      </c>
      <c r="AU85" s="9" t="b">
        <f t="shared" si="25"/>
        <v>0</v>
      </c>
      <c r="AV85" s="9" t="b">
        <f t="shared" si="26"/>
        <v>0</v>
      </c>
      <c r="AW85" s="9" t="b">
        <f t="shared" si="27"/>
        <v>0</v>
      </c>
      <c r="AX85" s="9" t="b">
        <f t="shared" si="28"/>
        <v>0</v>
      </c>
      <c r="AY85" s="9" t="b">
        <f t="shared" si="29"/>
        <v>0</v>
      </c>
      <c r="AZ85" s="9" t="b">
        <f t="shared" si="30"/>
        <v>0</v>
      </c>
      <c r="BA85" s="8" t="b">
        <f t="shared" si="31"/>
        <v>0</v>
      </c>
      <c r="BB85" s="8" t="b">
        <f t="shared" si="32"/>
        <v>0</v>
      </c>
      <c r="BC85" s="8" t="b">
        <f t="shared" si="33"/>
        <v>0</v>
      </c>
      <c r="BD85" s="8" t="b">
        <f t="shared" si="34"/>
        <v>0</v>
      </c>
    </row>
    <row r="86" spans="1:56" ht="15" customHeight="1" x14ac:dyDescent="0.3">
      <c r="A86" s="56"/>
      <c r="B86" s="56"/>
      <c r="C86" s="57"/>
      <c r="D86" s="57"/>
      <c r="E86" s="57"/>
      <c r="F86" s="58"/>
      <c r="G86" s="39" t="str">
        <f>IF(F86="","",YEAR(DAT)-F86)</f>
        <v/>
      </c>
      <c r="H86" s="40" t="str">
        <f>IF(G86="","",IF(G86&lt;18,"Sub-Junior",IF(G86&lt;23,"Junior",IF(AND(G86&gt;39,G86&lt;45),"Master M1",IF(AND(G86&gt;44,G86&lt;50),"Master M2",IF(AND(G86&gt;49,G86&lt;55),"Master M3",IF(AND(G86&gt;54,G86&lt;60),"Master M4",IF(AND(G86&gt;59,G86&lt;70),"Master M5",IF(G86&gt;69,"Master M7","Open")))))))))</f>
        <v/>
      </c>
      <c r="I86" s="59"/>
      <c r="J86" s="59"/>
      <c r="K86" s="60" t="str">
        <f ca="1">IF(J86="","",VLOOKUP(J86,WeightClasses!$A$2:$E$17,IF(LEFT(I86,1)="F",IF(YEAR(TODAY())-F86&lt;18,4,2),IF(YEAR(TODAY())-F86&lt;18,5,3)),TRUE))</f>
        <v/>
      </c>
      <c r="L86" s="61"/>
      <c r="M86" s="62"/>
      <c r="N86" s="61"/>
      <c r="O86" s="63"/>
      <c r="P86" s="61"/>
      <c r="Q86" s="63"/>
      <c r="R86" s="64" t="str">
        <f>IF(OR(M86&lt;&gt;0,O86&lt;&gt;0,Q86&lt;&gt;0),MAX(IF(L86=$U$1,M86,0),IF(N86=$U$1,O86,0),IF(P86=$U$1,Q86,0)),"")</f>
        <v/>
      </c>
      <c r="S86" s="61"/>
      <c r="T86" s="63"/>
      <c r="U86" s="61"/>
      <c r="V86" s="63"/>
      <c r="W86" s="61"/>
      <c r="X86" s="63"/>
      <c r="Y86" s="64" t="str">
        <f>IF(OR(T86&lt;&gt;0,V86&lt;&gt;0,X86&lt;&gt;0),MAX(IF(S86=$U$1,T86,0),IF(U86=$U$1,V86,0),IF(W86=$U$1,X86,0)),"")</f>
        <v/>
      </c>
      <c r="Z86" s="65"/>
      <c r="AA86" s="66"/>
      <c r="AB86" s="65"/>
      <c r="AC86" s="66"/>
      <c r="AD86" s="65"/>
      <c r="AE86" s="66"/>
      <c r="AF86" s="64"/>
      <c r="AG86" s="52" t="str">
        <f>IF(OR(R86="",Y86=""),"",IF(BD86,"DSQ",IF(AND(RIGHT(I86,2)="SL",R86&lt;&gt;0,Y86&lt;&gt;0),IF(R86="",0,R86)+(IF(Y86="",0,Y86)),IF(AND(RIGHT(I86,2)="PU",R86&lt;&gt;0),R86,IF(AND(RIGHT(I86,1)="D",Y86&lt;&gt;0),Y86,0)))))</f>
        <v/>
      </c>
      <c r="AH86" s="67"/>
      <c r="AI86" s="52" t="str">
        <f>IF(G86="","",IF(AND(G86&gt;39,G86&lt;45),AG86*1.025,IF(AND(G86&gt;44,G86&lt;50),AG86*1.05,IF(AND(G86&gt;49,G86&lt;55),AG86*1.075,IF(AND(G86&gt;54,G86&lt;60),AG86*1.1,IF(AND(G86&gt;59,G86&lt;70),AG86*1.125,IF(AND(G86&gt;69,G86&lt;150),AG86*1.15,AG86*1)))))))</f>
        <v/>
      </c>
      <c r="AJ86" s="68" t="str">
        <f>IF(AND(AG86&lt;&gt;"",ISNUMBER(AG86)),AP86*AG86,"")</f>
        <v/>
      </c>
      <c r="AK86" s="52">
        <f>IF(AND(LEFT(I86,1)="M",RIGHT(I86,2)="SL"),95,IF(AND(LEFT(I86,1)="F",RIGHT(I86,2)="SL"),60,IF(AND(LEFT(I86,1)="M",RIGHT(I86,2)="PU"),90,IF(AND(LEFT(I86,1)="F",(RIGHT(I86,2)="PU")),55,IF(AND(LEFT(I86,1)="M",RIGHT(I86,1)="D"),100,IF(AND(LEFT(I86,1)="F",(RIGHT(I86,1)="D")),65,0))))))</f>
        <v>0</v>
      </c>
      <c r="AL86" s="52">
        <f>MAX(J86-AK86,0)</f>
        <v>0</v>
      </c>
      <c r="AM86" s="69">
        <f>AL86*0.05</f>
        <v>0</v>
      </c>
      <c r="AN86" s="78" t="str">
        <f>IF(AJ86="","",AJ86+AM86)</f>
        <v/>
      </c>
      <c r="AO86" s="80"/>
      <c r="AP86" s="68">
        <f>IF(AND(RIGHT(I86,2)="SL")*AND(LEFT(I86,1)="M"),100/(AT-BT*POWER(E,-CT*J86)),IF(AND(RIGHT(I86,2)="SL")*AND(LEFT(I86,1)="F"),100/(ATW-BTW*POWER(E,-CTW*J86)),IF(AND(RIGHT(I86,2)="PU")*AND(LEFT(I86,1)="M"),100/(AP-BP*POWER(E,-CP*J86)),IF(AND(RIGHT(I86,2)="PU")*AND(LEFT(I86,1)="F"),100/(APW-BPW*POWER(E,-CPW*J86)),IF(AND(RIGHT(I86,1)="D")*AND(LEFT(I86,1)="M"),100/(AD-BD*POWER(E,-CD*J86)),IF(AND(RIGHT(I86,1)="D")*AND(LEFT(I86,1)="F"),100/(ADW-BDW*POWER(E,-CDW*J86)),0))))))</f>
        <v>0</v>
      </c>
      <c r="AR86" s="9" t="b">
        <f t="shared" si="22"/>
        <v>0</v>
      </c>
      <c r="AS86" s="9" t="b">
        <f t="shared" si="23"/>
        <v>0</v>
      </c>
      <c r="AT86" s="9" t="b">
        <f t="shared" si="24"/>
        <v>0</v>
      </c>
      <c r="AU86" s="9" t="b">
        <f t="shared" si="25"/>
        <v>0</v>
      </c>
      <c r="AV86" s="9" t="b">
        <f t="shared" si="26"/>
        <v>0</v>
      </c>
      <c r="AW86" s="9" t="b">
        <f t="shared" si="27"/>
        <v>0</v>
      </c>
      <c r="AX86" s="9" t="b">
        <f t="shared" si="28"/>
        <v>0</v>
      </c>
      <c r="AY86" s="9" t="b">
        <f t="shared" si="29"/>
        <v>0</v>
      </c>
      <c r="AZ86" s="9" t="b">
        <f t="shared" si="30"/>
        <v>0</v>
      </c>
      <c r="BA86" s="8" t="b">
        <f t="shared" si="31"/>
        <v>0</v>
      </c>
      <c r="BB86" s="8" t="b">
        <f t="shared" si="32"/>
        <v>0</v>
      </c>
      <c r="BC86" s="8" t="b">
        <f t="shared" si="33"/>
        <v>0</v>
      </c>
      <c r="BD86" s="8" t="b">
        <f t="shared" si="34"/>
        <v>0</v>
      </c>
    </row>
    <row r="87" spans="1:56" x14ac:dyDescent="0.3">
      <c r="A87" s="56"/>
      <c r="B87" s="56"/>
      <c r="C87" s="57"/>
      <c r="D87" s="57"/>
      <c r="E87" s="57"/>
      <c r="F87" s="58"/>
      <c r="G87" s="39" t="str">
        <f>IF(F87="","",YEAR(DAT)-F87)</f>
        <v/>
      </c>
      <c r="H87" s="40" t="str">
        <f>IF(G87="","",IF(G87&lt;18,"Sub-Junior",IF(G87&lt;23,"Junior",IF(AND(G87&gt;39,G87&lt;45),"Master M1",IF(AND(G87&gt;44,G87&lt;50),"Master M2",IF(AND(G87&gt;49,G87&lt;55),"Master M3",IF(AND(G87&gt;54,G87&lt;60),"Master M4",IF(AND(G87&gt;59,G87&lt;70),"Master M5",IF(G87&gt;69,"Master M7","Open")))))))))</f>
        <v/>
      </c>
      <c r="I87" s="59"/>
      <c r="J87" s="59"/>
      <c r="K87" s="60" t="str">
        <f ca="1">IF(J87="","",VLOOKUP(J87,WeightClasses!$A$2:$E$17,IF(LEFT(I87,1)="F",IF(YEAR(TODAY())-F87&lt;18,4,2),IF(YEAR(TODAY())-F87&lt;18,5,3)),TRUE))</f>
        <v/>
      </c>
      <c r="L87" s="61"/>
      <c r="M87" s="62"/>
      <c r="N87" s="61"/>
      <c r="O87" s="63"/>
      <c r="P87" s="61"/>
      <c r="Q87" s="63"/>
      <c r="R87" s="64" t="str">
        <f>IF(OR(M87&lt;&gt;0,O87&lt;&gt;0,Q87&lt;&gt;0),MAX(IF(L87=$U$1,M87,0),IF(N87=$U$1,O87,0),IF(P87=$U$1,Q87,0)),"")</f>
        <v/>
      </c>
      <c r="S87" s="61"/>
      <c r="T87" s="63"/>
      <c r="U87" s="61"/>
      <c r="V87" s="63"/>
      <c r="W87" s="61"/>
      <c r="X87" s="63"/>
      <c r="Y87" s="64" t="str">
        <f>IF(OR(T87&lt;&gt;0,V87&lt;&gt;0,X87&lt;&gt;0),MAX(IF(S87=$U$1,T87,0),IF(U87=$U$1,V87,0),IF(W87=$U$1,X87,0)),"")</f>
        <v/>
      </c>
      <c r="Z87" s="65"/>
      <c r="AA87" s="66"/>
      <c r="AB87" s="65"/>
      <c r="AC87" s="66"/>
      <c r="AD87" s="65"/>
      <c r="AE87" s="66"/>
      <c r="AF87" s="64"/>
      <c r="AG87" s="52" t="str">
        <f>IF(OR(R87="",Y87=""),"",IF(BD87,"DSQ",IF(AND(RIGHT(I87,2)="SL",R87&lt;&gt;0,Y87&lt;&gt;0),IF(R87="",0,R87)+(IF(Y87="",0,Y87)),IF(AND(RIGHT(I87,2)="PU",R87&lt;&gt;0),R87,IF(AND(RIGHT(I87,1)="D",Y87&lt;&gt;0),Y87,0)))))</f>
        <v/>
      </c>
      <c r="AH87" s="67"/>
      <c r="AI87" s="52" t="str">
        <f>IF(G87="","",IF(AND(G87&gt;39,G87&lt;45),AG87*1.025,IF(AND(G87&gt;44,G87&lt;50),AG87*1.05,IF(AND(G87&gt;49,G87&lt;55),AG87*1.075,IF(AND(G87&gt;54,G87&lt;60),AG87*1.1,IF(AND(G87&gt;59,G87&lt;70),AG87*1.125,IF(AND(G87&gt;69,G87&lt;150),AG87*1.15,AG87*1)))))))</f>
        <v/>
      </c>
      <c r="AJ87" s="68" t="str">
        <f>IF(AND(AG87&lt;&gt;"",ISNUMBER(AG87)),AP87*AG87,"")</f>
        <v/>
      </c>
      <c r="AK87" s="52">
        <f>IF(AND(LEFT(I87,1)="M",RIGHT(I87,2)="SL"),95,IF(AND(LEFT(I87,1)="F",RIGHT(I87,2)="SL"),60,IF(AND(LEFT(I87,1)="M",RIGHT(I87,2)="PU"),90,IF(AND(LEFT(I87,1)="F",(RIGHT(I87,2)="PU")),55,IF(AND(LEFT(I87,1)="M",RIGHT(I87,1)="D"),100,IF(AND(LEFT(I87,1)="F",(RIGHT(I87,1)="D")),65,0))))))</f>
        <v>0</v>
      </c>
      <c r="AL87" s="52">
        <f>MAX(J87-AK87,0)</f>
        <v>0</v>
      </c>
      <c r="AM87" s="69">
        <f>AL87*0.05</f>
        <v>0</v>
      </c>
      <c r="AN87" s="78" t="str">
        <f>IF(AJ87="","",AJ87+AM87)</f>
        <v/>
      </c>
      <c r="AO87" s="80"/>
      <c r="AP87" s="68">
        <f>IF(AND(RIGHT(I87,2)="SL")*AND(LEFT(I87,1)="M"),100/(AT-BT*POWER(E,-CT*J87)),IF(AND(RIGHT(I87,2)="SL")*AND(LEFT(I87,1)="F"),100/(ATW-BTW*POWER(E,-CTW*J87)),IF(AND(RIGHT(I87,2)="PU")*AND(LEFT(I87,1)="M"),100/(AP-BP*POWER(E,-CP*J87)),IF(AND(RIGHT(I87,2)="PU")*AND(LEFT(I87,1)="F"),100/(APW-BPW*POWER(E,-CPW*J87)),IF(AND(RIGHT(I87,1)="D")*AND(LEFT(I87,1)="M"),100/(AD-BD*POWER(E,-CD*J87)),IF(AND(RIGHT(I87,1)="D")*AND(LEFT(I87,1)="F"),100/(ADW-BDW*POWER(E,-CDW*J87)),0))))))</f>
        <v>0</v>
      </c>
      <c r="AR87" s="9" t="b">
        <f t="shared" si="22"/>
        <v>0</v>
      </c>
      <c r="AS87" s="9" t="b">
        <f t="shared" si="23"/>
        <v>0</v>
      </c>
      <c r="AT87" s="9" t="b">
        <f t="shared" si="24"/>
        <v>0</v>
      </c>
      <c r="AU87" s="9" t="b">
        <f t="shared" si="25"/>
        <v>0</v>
      </c>
      <c r="AV87" s="9" t="b">
        <f t="shared" si="26"/>
        <v>0</v>
      </c>
      <c r="AW87" s="9" t="b">
        <f t="shared" si="27"/>
        <v>0</v>
      </c>
      <c r="AX87" s="9" t="b">
        <f t="shared" si="28"/>
        <v>0</v>
      </c>
      <c r="AY87" s="9" t="b">
        <f t="shared" si="29"/>
        <v>0</v>
      </c>
      <c r="AZ87" s="9" t="b">
        <f t="shared" si="30"/>
        <v>0</v>
      </c>
      <c r="BA87" s="8" t="b">
        <f t="shared" si="31"/>
        <v>0</v>
      </c>
      <c r="BB87" s="8" t="b">
        <f t="shared" si="32"/>
        <v>0</v>
      </c>
      <c r="BC87" s="8" t="b">
        <f t="shared" si="33"/>
        <v>0</v>
      </c>
      <c r="BD87" s="8" t="b">
        <f t="shared" si="34"/>
        <v>0</v>
      </c>
    </row>
    <row r="88" spans="1:56" x14ac:dyDescent="0.3">
      <c r="A88" s="56"/>
      <c r="B88" s="56"/>
      <c r="C88" s="57"/>
      <c r="D88" s="57"/>
      <c r="E88" s="57"/>
      <c r="F88" s="58"/>
      <c r="G88" s="39" t="str">
        <f>IF(F88="","",YEAR(DAT)-F88)</f>
        <v/>
      </c>
      <c r="H88" s="40" t="str">
        <f>IF(G88="","",IF(G88&lt;18,"Sub-Junior",IF(G88&lt;23,"Junior",IF(AND(G88&gt;39,G88&lt;45),"Master M1",IF(AND(G88&gt;44,G88&lt;50),"Master M2",IF(AND(G88&gt;49,G88&lt;55),"Master M3",IF(AND(G88&gt;54,G88&lt;60),"Master M4",IF(AND(G88&gt;59,G88&lt;70),"Master M5",IF(G88&gt;69,"Master M7","Open")))))))))</f>
        <v/>
      </c>
      <c r="I88" s="59"/>
      <c r="J88" s="59"/>
      <c r="K88" s="60" t="str">
        <f ca="1">IF(J88="","",VLOOKUP(J88,WeightClasses!$A$2:$E$17,IF(LEFT(I88,1)="F",IF(YEAR(TODAY())-F88&lt;18,4,2),IF(YEAR(TODAY())-F88&lt;18,5,3)),TRUE))</f>
        <v/>
      </c>
      <c r="L88" s="61"/>
      <c r="M88" s="62"/>
      <c r="N88" s="61"/>
      <c r="O88" s="63"/>
      <c r="P88" s="61"/>
      <c r="Q88" s="63"/>
      <c r="R88" s="64" t="str">
        <f>IF(OR(M88&lt;&gt;0,O88&lt;&gt;0,Q88&lt;&gt;0),MAX(IF(L88=$U$1,M88,0),IF(N88=$U$1,O88,0),IF(P88=$U$1,Q88,0)),"")</f>
        <v/>
      </c>
      <c r="S88" s="61"/>
      <c r="T88" s="63"/>
      <c r="U88" s="61"/>
      <c r="V88" s="63"/>
      <c r="W88" s="61"/>
      <c r="X88" s="63"/>
      <c r="Y88" s="64" t="str">
        <f>IF(OR(T88&lt;&gt;0,V88&lt;&gt;0,X88&lt;&gt;0),MAX(IF(S88=$U$1,T88,0),IF(U88=$U$1,V88,0),IF(W88=$U$1,X88,0)),"")</f>
        <v/>
      </c>
      <c r="Z88" s="65"/>
      <c r="AA88" s="66"/>
      <c r="AB88" s="65"/>
      <c r="AC88" s="66"/>
      <c r="AD88" s="65"/>
      <c r="AE88" s="66"/>
      <c r="AF88" s="64"/>
      <c r="AG88" s="52" t="str">
        <f>IF(OR(R88="",Y88=""),"",IF(BD88,"DSQ",IF(AND(RIGHT(I88,2)="SL",R88&lt;&gt;0,Y88&lt;&gt;0),IF(R88="",0,R88)+(IF(Y88="",0,Y88)),IF(AND(RIGHT(I88,2)="PU",R88&lt;&gt;0),R88,IF(AND(RIGHT(I88,1)="D",Y88&lt;&gt;0),Y88,0)))))</f>
        <v/>
      </c>
      <c r="AH88" s="67"/>
      <c r="AI88" s="52" t="str">
        <f>IF(G88="","",IF(AND(G88&gt;39,G88&lt;45),AG88*1.025,IF(AND(G88&gt;44,G88&lt;50),AG88*1.05,IF(AND(G88&gt;49,G88&lt;55),AG88*1.075,IF(AND(G88&gt;54,G88&lt;60),AG88*1.1,IF(AND(G88&gt;59,G88&lt;70),AG88*1.125,IF(AND(G88&gt;69,G88&lt;150),AG88*1.15,AG88*1)))))))</f>
        <v/>
      </c>
      <c r="AJ88" s="68" t="str">
        <f>IF(AND(AG88&lt;&gt;"",ISNUMBER(AG88)),AP88*AG88,"")</f>
        <v/>
      </c>
      <c r="AK88" s="52">
        <f>IF(AND(LEFT(I88,1)="M",RIGHT(I88,2)="SL"),95,IF(AND(LEFT(I88,1)="F",RIGHT(I88,2)="SL"),60,IF(AND(LEFT(I88,1)="M",RIGHT(I88,2)="PU"),90,IF(AND(LEFT(I88,1)="F",(RIGHT(I88,2)="PU")),55,IF(AND(LEFT(I88,1)="M",RIGHT(I88,1)="D"),100,IF(AND(LEFT(I88,1)="F",(RIGHT(I88,1)="D")),65,0))))))</f>
        <v>0</v>
      </c>
      <c r="AL88" s="52">
        <f>MAX(J88-AK88,0)</f>
        <v>0</v>
      </c>
      <c r="AM88" s="69">
        <f>AL88*0.05</f>
        <v>0</v>
      </c>
      <c r="AN88" s="78" t="str">
        <f>IF(AJ88="","",AJ88+AM88)</f>
        <v/>
      </c>
      <c r="AO88" s="80"/>
      <c r="AP88" s="68">
        <f>IF(AND(RIGHT(I88,2)="SL")*AND(LEFT(I88,1)="M"),100/(AT-BT*POWER(E,-CT*J88)),IF(AND(RIGHT(I88,2)="SL")*AND(LEFT(I88,1)="F"),100/(ATW-BTW*POWER(E,-CTW*J88)),IF(AND(RIGHT(I88,2)="PU")*AND(LEFT(I88,1)="M"),100/(AP-BP*POWER(E,-CP*J88)),IF(AND(RIGHT(I88,2)="PU")*AND(LEFT(I88,1)="F"),100/(APW-BPW*POWER(E,-CPW*J88)),IF(AND(RIGHT(I88,1)="D")*AND(LEFT(I88,1)="M"),100/(AD-BD*POWER(E,-CD*J88)),IF(AND(RIGHT(I88,1)="D")*AND(LEFT(I88,1)="F"),100/(ADW-BDW*POWER(E,-CDW*J88)),0))))))</f>
        <v>0</v>
      </c>
      <c r="AR88" s="9" t="b">
        <f t="shared" si="22"/>
        <v>0</v>
      </c>
      <c r="AS88" s="9" t="b">
        <f t="shared" si="23"/>
        <v>0</v>
      </c>
      <c r="AT88" s="9" t="b">
        <f t="shared" si="24"/>
        <v>0</v>
      </c>
      <c r="AU88" s="9" t="b">
        <f t="shared" si="25"/>
        <v>0</v>
      </c>
      <c r="AV88" s="9" t="b">
        <f t="shared" si="26"/>
        <v>0</v>
      </c>
      <c r="AW88" s="9" t="b">
        <f t="shared" si="27"/>
        <v>0</v>
      </c>
      <c r="AX88" s="9" t="b">
        <f t="shared" si="28"/>
        <v>0</v>
      </c>
      <c r="AY88" s="9" t="b">
        <f t="shared" si="29"/>
        <v>0</v>
      </c>
      <c r="AZ88" s="9" t="b">
        <f t="shared" si="30"/>
        <v>0</v>
      </c>
      <c r="BA88" s="8" t="b">
        <f t="shared" si="31"/>
        <v>0</v>
      </c>
      <c r="BB88" s="8" t="b">
        <f t="shared" si="32"/>
        <v>0</v>
      </c>
      <c r="BC88" s="8" t="b">
        <f t="shared" si="33"/>
        <v>0</v>
      </c>
      <c r="BD88" s="8" t="b">
        <f t="shared" si="34"/>
        <v>0</v>
      </c>
    </row>
    <row r="89" spans="1:56" x14ac:dyDescent="0.3">
      <c r="A89" s="56"/>
      <c r="B89" s="56"/>
      <c r="C89" s="57"/>
      <c r="D89" s="57"/>
      <c r="E89" s="57"/>
      <c r="F89" s="58"/>
      <c r="G89" s="39" t="str">
        <f>IF(F89="","",YEAR(DAT)-F89)</f>
        <v/>
      </c>
      <c r="H89" s="40" t="str">
        <f>IF(G89="","",IF(G89&lt;18,"Sub-Junior",IF(G89&lt;23,"Junior",IF(AND(G89&gt;39,G89&lt;45),"Master M1",IF(AND(G89&gt;44,G89&lt;50),"Master M2",IF(AND(G89&gt;49,G89&lt;55),"Master M3",IF(AND(G89&gt;54,G89&lt;60),"Master M4",IF(AND(G89&gt;59,G89&lt;70),"Master M5",IF(G89&gt;69,"Master M7","Open")))))))))</f>
        <v/>
      </c>
      <c r="I89" s="59"/>
      <c r="J89" s="59"/>
      <c r="K89" s="60" t="str">
        <f ca="1">IF(J89="","",VLOOKUP(J89,WeightClasses!$A$2:$E$17,IF(LEFT(I89,1)="F",IF(YEAR(TODAY())-F89&lt;18,4,2),IF(YEAR(TODAY())-F89&lt;18,5,3)),TRUE))</f>
        <v/>
      </c>
      <c r="L89" s="61"/>
      <c r="M89" s="62"/>
      <c r="N89" s="61"/>
      <c r="O89" s="63"/>
      <c r="P89" s="61"/>
      <c r="Q89" s="63"/>
      <c r="R89" s="64" t="str">
        <f>IF(OR(M89&lt;&gt;0,O89&lt;&gt;0,Q89&lt;&gt;0),MAX(IF(L89=$U$1,M89,0),IF(N89=$U$1,O89,0),IF(P89=$U$1,Q89,0)),"")</f>
        <v/>
      </c>
      <c r="S89" s="61"/>
      <c r="T89" s="63"/>
      <c r="U89" s="61"/>
      <c r="V89" s="63"/>
      <c r="W89" s="61"/>
      <c r="X89" s="63"/>
      <c r="Y89" s="64" t="str">
        <f>IF(OR(T89&lt;&gt;0,V89&lt;&gt;0,X89&lt;&gt;0),MAX(IF(S89=$U$1,T89,0),IF(U89=$U$1,V89,0),IF(W89=$U$1,X89,0)),"")</f>
        <v/>
      </c>
      <c r="Z89" s="65"/>
      <c r="AA89" s="66"/>
      <c r="AB89" s="65"/>
      <c r="AC89" s="66"/>
      <c r="AD89" s="65"/>
      <c r="AE89" s="66"/>
      <c r="AF89" s="64"/>
      <c r="AG89" s="52" t="str">
        <f>IF(OR(R89="",Y89=""),"",IF(BD89,"DSQ",IF(AND(RIGHT(I89,2)="SL",R89&lt;&gt;0,Y89&lt;&gt;0),IF(R89="",0,R89)+(IF(Y89="",0,Y89)),IF(AND(RIGHT(I89,2)="PU",R89&lt;&gt;0),R89,IF(AND(RIGHT(I89,1)="D",Y89&lt;&gt;0),Y89,0)))))</f>
        <v/>
      </c>
      <c r="AH89" s="67"/>
      <c r="AI89" s="52" t="str">
        <f>IF(G89="","",IF(AND(G89&gt;39,G89&lt;45),AG89*1.025,IF(AND(G89&gt;44,G89&lt;50),AG89*1.05,IF(AND(G89&gt;49,G89&lt;55),AG89*1.075,IF(AND(G89&gt;54,G89&lt;60),AG89*1.1,IF(AND(G89&gt;59,G89&lt;70),AG89*1.125,IF(AND(G89&gt;69,G89&lt;150),AG89*1.15,AG89*1)))))))</f>
        <v/>
      </c>
      <c r="AJ89" s="68" t="str">
        <f>IF(AND(AG89&lt;&gt;"",ISNUMBER(AG89)),AP89*AG89,"")</f>
        <v/>
      </c>
      <c r="AK89" s="52">
        <f>IF(AND(LEFT(I89,1)="M",RIGHT(I89,2)="SL"),95,IF(AND(LEFT(I89,1)="F",RIGHT(I89,2)="SL"),60,IF(AND(LEFT(I89,1)="M",RIGHT(I89,2)="PU"),90,IF(AND(LEFT(I89,1)="F",(RIGHT(I89,2)="PU")),55,IF(AND(LEFT(I89,1)="M",RIGHT(I89,1)="D"),100,IF(AND(LEFT(I89,1)="F",(RIGHT(I89,1)="D")),65,0))))))</f>
        <v>0</v>
      </c>
      <c r="AL89" s="52">
        <f>MAX(J89-AK89,0)</f>
        <v>0</v>
      </c>
      <c r="AM89" s="69">
        <f>AL89*0.05</f>
        <v>0</v>
      </c>
      <c r="AN89" s="78" t="str">
        <f>IF(AJ89="","",AJ89+AM89)</f>
        <v/>
      </c>
      <c r="AO89" s="80"/>
      <c r="AP89" s="68">
        <f>IF(AND(RIGHT(I89,2)="SL")*AND(LEFT(I89,1)="M"),100/(AT-BT*POWER(E,-CT*J89)),IF(AND(RIGHT(I89,2)="SL")*AND(LEFT(I89,1)="F"),100/(ATW-BTW*POWER(E,-CTW*J89)),IF(AND(RIGHT(I89,2)="PU")*AND(LEFT(I89,1)="M"),100/(AP-BP*POWER(E,-CP*J89)),IF(AND(RIGHT(I89,2)="PU")*AND(LEFT(I89,1)="F"),100/(APW-BPW*POWER(E,-CPW*J89)),IF(AND(RIGHT(I89,1)="D")*AND(LEFT(I89,1)="M"),100/(AD-BD*POWER(E,-CD*J89)),IF(AND(RIGHT(I89,1)="D")*AND(LEFT(I89,1)="F"),100/(ADW-BDW*POWER(E,-CDW*J89)),0))))))</f>
        <v>0</v>
      </c>
      <c r="AR89" s="9" t="b">
        <f t="shared" si="22"/>
        <v>0</v>
      </c>
      <c r="AS89" s="9" t="b">
        <f t="shared" si="23"/>
        <v>0</v>
      </c>
      <c r="AT89" s="9" t="b">
        <f t="shared" si="24"/>
        <v>0</v>
      </c>
      <c r="AU89" s="9" t="b">
        <f t="shared" si="25"/>
        <v>0</v>
      </c>
      <c r="AV89" s="9" t="b">
        <f t="shared" si="26"/>
        <v>0</v>
      </c>
      <c r="AW89" s="9" t="b">
        <f t="shared" si="27"/>
        <v>0</v>
      </c>
      <c r="AX89" s="9" t="b">
        <f t="shared" si="28"/>
        <v>0</v>
      </c>
      <c r="AY89" s="9" t="b">
        <f t="shared" si="29"/>
        <v>0</v>
      </c>
      <c r="AZ89" s="9" t="b">
        <f t="shared" si="30"/>
        <v>0</v>
      </c>
      <c r="BA89" s="8" t="b">
        <f t="shared" si="31"/>
        <v>0</v>
      </c>
      <c r="BB89" s="8" t="b">
        <f t="shared" si="32"/>
        <v>0</v>
      </c>
      <c r="BC89" s="8" t="b">
        <f t="shared" si="33"/>
        <v>0</v>
      </c>
      <c r="BD89" s="8" t="b">
        <f t="shared" si="34"/>
        <v>0</v>
      </c>
    </row>
    <row r="90" spans="1:56" x14ac:dyDescent="0.3">
      <c r="A90" s="56"/>
      <c r="B90" s="56"/>
      <c r="C90" s="57"/>
      <c r="D90" s="57"/>
      <c r="E90" s="57"/>
      <c r="F90" s="58"/>
      <c r="G90" s="39" t="str">
        <f>IF(F90="","",YEAR(DAT)-F90)</f>
        <v/>
      </c>
      <c r="H90" s="40" t="str">
        <f>IF(G90="","",IF(G90&lt;18,"Sub-Junior",IF(G90&lt;23,"Junior",IF(AND(G90&gt;39,G90&lt;45),"Master M1",IF(AND(G90&gt;44,G90&lt;50),"Master M2",IF(AND(G90&gt;49,G90&lt;55),"Master M3",IF(AND(G90&gt;54,G90&lt;60),"Master M4",IF(AND(G90&gt;59,G90&lt;70),"Master M5",IF(G90&gt;69,"Master M7","Open")))))))))</f>
        <v/>
      </c>
      <c r="I90" s="59"/>
      <c r="J90" s="59"/>
      <c r="K90" s="60" t="str">
        <f ca="1">IF(J90="","",VLOOKUP(J90,WeightClasses!$A$2:$E$17,IF(LEFT(I90,1)="F",IF(YEAR(TODAY())-F90&lt;18,4,2),IF(YEAR(TODAY())-F90&lt;18,5,3)),TRUE))</f>
        <v/>
      </c>
      <c r="L90" s="61"/>
      <c r="M90" s="62"/>
      <c r="N90" s="61"/>
      <c r="O90" s="63"/>
      <c r="P90" s="61"/>
      <c r="Q90" s="63"/>
      <c r="R90" s="64" t="str">
        <f>IF(OR(M90&lt;&gt;0,O90&lt;&gt;0,Q90&lt;&gt;0),MAX(IF(L90=$U$1,M90,0),IF(N90=$U$1,O90,0),IF(P90=$U$1,Q90,0)),"")</f>
        <v/>
      </c>
      <c r="S90" s="61"/>
      <c r="T90" s="63"/>
      <c r="U90" s="61"/>
      <c r="V90" s="63"/>
      <c r="W90" s="61"/>
      <c r="X90" s="63"/>
      <c r="Y90" s="64" t="str">
        <f>IF(OR(T90&lt;&gt;0,V90&lt;&gt;0,X90&lt;&gt;0),MAX(IF(S90=$U$1,T90,0),IF(U90=$U$1,V90,0),IF(W90=$U$1,X90,0)),"")</f>
        <v/>
      </c>
      <c r="Z90" s="65"/>
      <c r="AA90" s="66"/>
      <c r="AB90" s="65"/>
      <c r="AC90" s="66"/>
      <c r="AD90" s="65"/>
      <c r="AE90" s="66"/>
      <c r="AF90" s="64"/>
      <c r="AG90" s="52" t="str">
        <f>IF(OR(R90="",Y90=""),"",IF(BD90,"DSQ",IF(AND(RIGHT(I90,2)="SL",R90&lt;&gt;0,Y90&lt;&gt;0),IF(R90="",0,R90)+(IF(Y90="",0,Y90)),IF(AND(RIGHT(I90,2)="PU",R90&lt;&gt;0),R90,IF(AND(RIGHT(I90,1)="D",Y90&lt;&gt;0),Y90,0)))))</f>
        <v/>
      </c>
      <c r="AH90" s="67"/>
      <c r="AI90" s="52" t="str">
        <f>IF(G90="","",IF(AND(G90&gt;39,G90&lt;45),AG90*1.025,IF(AND(G90&gt;44,G90&lt;50),AG90*1.05,IF(AND(G90&gt;49,G90&lt;55),AG90*1.075,IF(AND(G90&gt;54,G90&lt;60),AG90*1.1,IF(AND(G90&gt;59,G90&lt;70),AG90*1.125,IF(AND(G90&gt;69,G90&lt;150),AG90*1.15,AG90*1)))))))</f>
        <v/>
      </c>
      <c r="AJ90" s="68" t="str">
        <f>IF(AND(AG90&lt;&gt;"",ISNUMBER(AG90)),AP90*AG90,"")</f>
        <v/>
      </c>
      <c r="AK90" s="52">
        <f>IF(AND(LEFT(I90,1)="M",RIGHT(I90,2)="SL"),95,IF(AND(LEFT(I90,1)="F",RIGHT(I90,2)="SL"),60,IF(AND(LEFT(I90,1)="M",RIGHT(I90,2)="PU"),90,IF(AND(LEFT(I90,1)="F",(RIGHT(I90,2)="PU")),55,IF(AND(LEFT(I90,1)="M",RIGHT(I90,1)="D"),100,IF(AND(LEFT(I90,1)="F",(RIGHT(I90,1)="D")),65,0))))))</f>
        <v>0</v>
      </c>
      <c r="AL90" s="52">
        <f>MAX(J90-AK90,0)</f>
        <v>0</v>
      </c>
      <c r="AM90" s="69">
        <f>AL90*0.05</f>
        <v>0</v>
      </c>
      <c r="AN90" s="78" t="str">
        <f>IF(AJ90="","",AJ90+AM90)</f>
        <v/>
      </c>
      <c r="AO90" s="80"/>
      <c r="AP90" s="68">
        <f>IF(AND(RIGHT(I90,2)="SL")*AND(LEFT(I90,1)="M"),100/(AT-BT*POWER(E,-CT*J90)),IF(AND(RIGHT(I90,2)="SL")*AND(LEFT(I90,1)="F"),100/(ATW-BTW*POWER(E,-CTW*J90)),IF(AND(RIGHT(I90,2)="PU")*AND(LEFT(I90,1)="M"),100/(AP-BP*POWER(E,-CP*J90)),IF(AND(RIGHT(I90,2)="PU")*AND(LEFT(I90,1)="F"),100/(APW-BPW*POWER(E,-CPW*J90)),IF(AND(RIGHT(I90,1)="D")*AND(LEFT(I90,1)="M"),100/(AD-BD*POWER(E,-CD*J90)),IF(AND(RIGHT(I90,1)="D")*AND(LEFT(I90,1)="F"),100/(ADW-BDW*POWER(E,-CDW*J90)),0))))))</f>
        <v>0</v>
      </c>
      <c r="AR90" s="9" t="b">
        <f t="shared" si="22"/>
        <v>0</v>
      </c>
      <c r="AS90" s="9" t="b">
        <f t="shared" si="23"/>
        <v>0</v>
      </c>
      <c r="AT90" s="9" t="b">
        <f t="shared" si="24"/>
        <v>0</v>
      </c>
      <c r="AU90" s="9" t="b">
        <f t="shared" si="25"/>
        <v>0</v>
      </c>
      <c r="AV90" s="9" t="b">
        <f t="shared" si="26"/>
        <v>0</v>
      </c>
      <c r="AW90" s="9" t="b">
        <f t="shared" si="27"/>
        <v>0</v>
      </c>
      <c r="AX90" s="9" t="b">
        <f t="shared" si="28"/>
        <v>0</v>
      </c>
      <c r="AY90" s="9" t="b">
        <f t="shared" si="29"/>
        <v>0</v>
      </c>
      <c r="AZ90" s="9" t="b">
        <f t="shared" si="30"/>
        <v>0</v>
      </c>
      <c r="BA90" s="8" t="b">
        <f t="shared" si="31"/>
        <v>0</v>
      </c>
      <c r="BB90" s="8" t="b">
        <f t="shared" si="32"/>
        <v>0</v>
      </c>
      <c r="BC90" s="8" t="b">
        <f t="shared" si="33"/>
        <v>0</v>
      </c>
      <c r="BD90" s="8" t="b">
        <f t="shared" si="34"/>
        <v>0</v>
      </c>
    </row>
    <row r="91" spans="1:56" x14ac:dyDescent="0.3">
      <c r="A91" s="56"/>
      <c r="B91" s="56"/>
      <c r="C91" s="57"/>
      <c r="D91" s="57"/>
      <c r="E91" s="57"/>
      <c r="F91" s="58"/>
      <c r="G91" s="39" t="str">
        <f>IF(F91="","",YEAR(DAT)-F91)</f>
        <v/>
      </c>
      <c r="H91" s="40" t="str">
        <f>IF(G91="","",IF(G91&lt;18,"Sub-Junior",IF(G91&lt;23,"Junior",IF(AND(G91&gt;39,G91&lt;45),"Master M1",IF(AND(G91&gt;44,G91&lt;50),"Master M2",IF(AND(G91&gt;49,G91&lt;55),"Master M3",IF(AND(G91&gt;54,G91&lt;60),"Master M4",IF(AND(G91&gt;59,G91&lt;70),"Master M5",IF(G91&gt;69,"Master M7","Open")))))))))</f>
        <v/>
      </c>
      <c r="I91" s="59"/>
      <c r="J91" s="59"/>
      <c r="K91" s="60" t="str">
        <f ca="1">IF(J91="","",VLOOKUP(J91,WeightClasses!$A$2:$E$17,IF(LEFT(I91,1)="F",IF(YEAR(TODAY())-F91&lt;18,4,2),IF(YEAR(TODAY())-F91&lt;18,5,3)),TRUE))</f>
        <v/>
      </c>
      <c r="L91" s="61"/>
      <c r="M91" s="62"/>
      <c r="N91" s="61"/>
      <c r="O91" s="63"/>
      <c r="P91" s="61"/>
      <c r="Q91" s="63"/>
      <c r="R91" s="64" t="str">
        <f>IF(OR(M91&lt;&gt;0,O91&lt;&gt;0,Q91&lt;&gt;0),MAX(IF(L91=$U$1,M91,0),IF(N91=$U$1,O91,0),IF(P91=$U$1,Q91,0)),"")</f>
        <v/>
      </c>
      <c r="S91" s="61"/>
      <c r="T91" s="63"/>
      <c r="U91" s="61"/>
      <c r="V91" s="63"/>
      <c r="W91" s="61"/>
      <c r="X91" s="63"/>
      <c r="Y91" s="64" t="str">
        <f>IF(OR(T91&lt;&gt;0,V91&lt;&gt;0,X91&lt;&gt;0),MAX(IF(S91=$U$1,T91,0),IF(U91=$U$1,V91,0),IF(W91=$U$1,X91,0)),"")</f>
        <v/>
      </c>
      <c r="Z91" s="65"/>
      <c r="AA91" s="66"/>
      <c r="AB91" s="65"/>
      <c r="AC91" s="66"/>
      <c r="AD91" s="65"/>
      <c r="AE91" s="66"/>
      <c r="AF91" s="64"/>
      <c r="AG91" s="52" t="str">
        <f>IF(OR(R91="",Y91=""),"",IF(BD91,"DSQ",IF(AND(RIGHT(I91,2)="SL",R91&lt;&gt;0,Y91&lt;&gt;0),IF(R91="",0,R91)+(IF(Y91="",0,Y91)),IF(AND(RIGHT(I91,2)="PU",R91&lt;&gt;0),R91,IF(AND(RIGHT(I91,1)="D",Y91&lt;&gt;0),Y91,0)))))</f>
        <v/>
      </c>
      <c r="AH91" s="67"/>
      <c r="AI91" s="52" t="str">
        <f>IF(G91="","",IF(AND(G91&gt;39,G91&lt;45),AG91*1.025,IF(AND(G91&gt;44,G91&lt;50),AG91*1.05,IF(AND(G91&gt;49,G91&lt;55),AG91*1.075,IF(AND(G91&gt;54,G91&lt;60),AG91*1.1,IF(AND(G91&gt;59,G91&lt;70),AG91*1.125,IF(AND(G91&gt;69,G91&lt;150),AG91*1.15,AG91*1)))))))</f>
        <v/>
      </c>
      <c r="AJ91" s="68" t="str">
        <f>IF(AND(AG91&lt;&gt;"",ISNUMBER(AG91)),AP91*AG91,"")</f>
        <v/>
      </c>
      <c r="AK91" s="52">
        <f>IF(AND(LEFT(I91,1)="M",RIGHT(I91,2)="SL"),95,IF(AND(LEFT(I91,1)="F",RIGHT(I91,2)="SL"),60,IF(AND(LEFT(I91,1)="M",RIGHT(I91,2)="PU"),90,IF(AND(LEFT(I91,1)="F",(RIGHT(I91,2)="PU")),55,IF(AND(LEFT(I91,1)="M",RIGHT(I91,1)="D"),100,IF(AND(LEFT(I91,1)="F",(RIGHT(I91,1)="D")),65,0))))))</f>
        <v>0</v>
      </c>
      <c r="AL91" s="52">
        <f>MAX(J91-AK91,0)</f>
        <v>0</v>
      </c>
      <c r="AM91" s="69">
        <f>AL91*0.05</f>
        <v>0</v>
      </c>
      <c r="AN91" s="78" t="str">
        <f>IF(AJ91="","",AJ91+AM91)</f>
        <v/>
      </c>
      <c r="AO91" s="80"/>
      <c r="AP91" s="68">
        <f>IF(AND(RIGHT(I91,2)="SL")*AND(LEFT(I91,1)="M"),100/(AT-BT*POWER(E,-CT*J91)),IF(AND(RIGHT(I91,2)="SL")*AND(LEFT(I91,1)="F"),100/(ATW-BTW*POWER(E,-CTW*J91)),IF(AND(RIGHT(I91,2)="PU")*AND(LEFT(I91,1)="M"),100/(AP-BP*POWER(E,-CP*J91)),IF(AND(RIGHT(I91,2)="PU")*AND(LEFT(I91,1)="F"),100/(APW-BPW*POWER(E,-CPW*J91)),IF(AND(RIGHT(I91,1)="D")*AND(LEFT(I91,1)="M"),100/(AD-BD*POWER(E,-CD*J91)),IF(AND(RIGHT(I91,1)="D")*AND(LEFT(I91,1)="F"),100/(ADW-BDW*POWER(E,-CDW*J91)),0))))))</f>
        <v>0</v>
      </c>
      <c r="AR91" s="9" t="b">
        <f t="shared" si="22"/>
        <v>0</v>
      </c>
      <c r="AS91" s="9" t="b">
        <f t="shared" si="23"/>
        <v>0</v>
      </c>
      <c r="AT91" s="9" t="b">
        <f t="shared" si="24"/>
        <v>0</v>
      </c>
      <c r="AU91" s="9" t="b">
        <f t="shared" si="25"/>
        <v>0</v>
      </c>
      <c r="AV91" s="9" t="b">
        <f t="shared" si="26"/>
        <v>0</v>
      </c>
      <c r="AW91" s="9" t="b">
        <f t="shared" si="27"/>
        <v>0</v>
      </c>
      <c r="AX91" s="9" t="b">
        <f t="shared" si="28"/>
        <v>0</v>
      </c>
      <c r="AY91" s="9" t="b">
        <f t="shared" si="29"/>
        <v>0</v>
      </c>
      <c r="AZ91" s="9" t="b">
        <f t="shared" si="30"/>
        <v>0</v>
      </c>
      <c r="BA91" s="8" t="b">
        <f t="shared" si="31"/>
        <v>0</v>
      </c>
      <c r="BB91" s="8" t="b">
        <f t="shared" si="32"/>
        <v>0</v>
      </c>
      <c r="BC91" s="8" t="b">
        <f t="shared" si="33"/>
        <v>0</v>
      </c>
      <c r="BD91" s="8" t="b">
        <f t="shared" si="34"/>
        <v>0</v>
      </c>
    </row>
    <row r="92" spans="1:56" x14ac:dyDescent="0.3">
      <c r="A92" s="56"/>
      <c r="B92" s="56"/>
      <c r="C92" s="57"/>
      <c r="D92" s="57"/>
      <c r="E92" s="57"/>
      <c r="F92" s="58"/>
      <c r="G92" s="39" t="str">
        <f>IF(F92="","",YEAR(DAT)-F92)</f>
        <v/>
      </c>
      <c r="H92" s="40" t="str">
        <f>IF(G92="","",IF(G92&lt;18,"Sub-Junior",IF(G92&lt;23,"Junior",IF(AND(G92&gt;39,G92&lt;45),"Master M1",IF(AND(G92&gt;44,G92&lt;50),"Master M2",IF(AND(G92&gt;49,G92&lt;55),"Master M3",IF(AND(G92&gt;54,G92&lt;60),"Master M4",IF(AND(G92&gt;59,G92&lt;70),"Master M5",IF(G92&gt;69,"Master M7","Open")))))))))</f>
        <v/>
      </c>
      <c r="I92" s="59"/>
      <c r="J92" s="59"/>
      <c r="K92" s="60" t="str">
        <f ca="1">IF(J92="","",VLOOKUP(J92,WeightClasses!$A$2:$E$17,IF(LEFT(I92,1)="F",IF(YEAR(TODAY())-F92&lt;18,4,2),IF(YEAR(TODAY())-F92&lt;18,5,3)),TRUE))</f>
        <v/>
      </c>
      <c r="L92" s="61"/>
      <c r="M92" s="62"/>
      <c r="N92" s="61"/>
      <c r="O92" s="63"/>
      <c r="P92" s="61"/>
      <c r="Q92" s="63"/>
      <c r="R92" s="64" t="str">
        <f>IF(OR(M92&lt;&gt;0,O92&lt;&gt;0,Q92&lt;&gt;0),MAX(IF(L92=$U$1,M92,0),IF(N92=$U$1,O92,0),IF(P92=$U$1,Q92,0)),"")</f>
        <v/>
      </c>
      <c r="S92" s="61"/>
      <c r="T92" s="63"/>
      <c r="U92" s="61"/>
      <c r="V92" s="63"/>
      <c r="W92" s="61"/>
      <c r="X92" s="63"/>
      <c r="Y92" s="64" t="str">
        <f>IF(OR(T92&lt;&gt;0,V92&lt;&gt;0,X92&lt;&gt;0),MAX(IF(S92=$U$1,T92,0),IF(U92=$U$1,V92,0),IF(W92=$U$1,X92,0)),"")</f>
        <v/>
      </c>
      <c r="Z92" s="65"/>
      <c r="AA92" s="66"/>
      <c r="AB92" s="65"/>
      <c r="AC92" s="66"/>
      <c r="AD92" s="65"/>
      <c r="AE92" s="66"/>
      <c r="AF92" s="64"/>
      <c r="AG92" s="52" t="str">
        <f>IF(OR(R92="",Y92=""),"",IF(BD92,"DSQ",IF(AND(RIGHT(I92,2)="SL",R92&lt;&gt;0,Y92&lt;&gt;0),IF(R92="",0,R92)+(IF(Y92="",0,Y92)),IF(AND(RIGHT(I92,2)="PU",R92&lt;&gt;0),R92,IF(AND(RIGHT(I92,1)="D",Y92&lt;&gt;0),Y92,0)))))</f>
        <v/>
      </c>
      <c r="AH92" s="67"/>
      <c r="AI92" s="52" t="str">
        <f>IF(G92="","",IF(AND(G92&gt;39,G92&lt;45),AG92*1.025,IF(AND(G92&gt;44,G92&lt;50),AG92*1.05,IF(AND(G92&gt;49,G92&lt;55),AG92*1.075,IF(AND(G92&gt;54,G92&lt;60),AG92*1.1,IF(AND(G92&gt;59,G92&lt;70),AG92*1.125,IF(AND(G92&gt;69,G92&lt;150),AG92*1.15,AG92*1)))))))</f>
        <v/>
      </c>
      <c r="AJ92" s="68" t="str">
        <f>IF(AND(AG92&lt;&gt;"",ISNUMBER(AG92)),AP92*AG92,"")</f>
        <v/>
      </c>
      <c r="AK92" s="52">
        <f>IF(AND(LEFT(I92,1)="M",RIGHT(I92,2)="SL"),95,IF(AND(LEFT(I92,1)="F",RIGHT(I92,2)="SL"),60,IF(AND(LEFT(I92,1)="M",RIGHT(I92,2)="PU"),90,IF(AND(LEFT(I92,1)="F",(RIGHT(I92,2)="PU")),55,IF(AND(LEFT(I92,1)="M",RIGHT(I92,1)="D"),100,IF(AND(LEFT(I92,1)="F",(RIGHT(I92,1)="D")),65,0))))))</f>
        <v>0</v>
      </c>
      <c r="AL92" s="52">
        <f>MAX(J92-AK92,0)</f>
        <v>0</v>
      </c>
      <c r="AM92" s="69">
        <f>AL92*0.05</f>
        <v>0</v>
      </c>
      <c r="AN92" s="78" t="str">
        <f>IF(AJ92="","",AJ92+AM92)</f>
        <v/>
      </c>
      <c r="AO92" s="80"/>
      <c r="AP92" s="68">
        <f>IF(AND(RIGHT(I92,2)="SL")*AND(LEFT(I92,1)="M"),100/(AT-BT*POWER(E,-CT*J92)),IF(AND(RIGHT(I92,2)="SL")*AND(LEFT(I92,1)="F"),100/(ATW-BTW*POWER(E,-CTW*J92)),IF(AND(RIGHT(I92,2)="PU")*AND(LEFT(I92,1)="M"),100/(AP-BP*POWER(E,-CP*J92)),IF(AND(RIGHT(I92,2)="PU")*AND(LEFT(I92,1)="F"),100/(APW-BPW*POWER(E,-CPW*J92)),IF(AND(RIGHT(I92,1)="D")*AND(LEFT(I92,1)="M"),100/(AD-BD*POWER(E,-CD*J92)),IF(AND(RIGHT(I92,1)="D")*AND(LEFT(I92,1)="F"),100/(ADW-BDW*POWER(E,-CDW*J92)),0))))))</f>
        <v>0</v>
      </c>
      <c r="AR92" s="9" t="b">
        <f t="shared" si="22"/>
        <v>0</v>
      </c>
      <c r="AS92" s="9" t="b">
        <f t="shared" si="23"/>
        <v>0</v>
      </c>
      <c r="AT92" s="9" t="b">
        <f t="shared" si="24"/>
        <v>0</v>
      </c>
      <c r="AU92" s="9" t="b">
        <f t="shared" si="25"/>
        <v>0</v>
      </c>
      <c r="AV92" s="9" t="b">
        <f t="shared" si="26"/>
        <v>0</v>
      </c>
      <c r="AW92" s="9" t="b">
        <f t="shared" si="27"/>
        <v>0</v>
      </c>
      <c r="AX92" s="9" t="b">
        <f t="shared" si="28"/>
        <v>0</v>
      </c>
      <c r="AY92" s="9" t="b">
        <f t="shared" si="29"/>
        <v>0</v>
      </c>
      <c r="AZ92" s="9" t="b">
        <f t="shared" si="30"/>
        <v>0</v>
      </c>
      <c r="BA92" s="8" t="b">
        <f t="shared" si="31"/>
        <v>0</v>
      </c>
      <c r="BB92" s="8" t="b">
        <f t="shared" si="32"/>
        <v>0</v>
      </c>
      <c r="BC92" s="8" t="b">
        <f t="shared" si="33"/>
        <v>0</v>
      </c>
      <c r="BD92" s="8" t="b">
        <f t="shared" si="34"/>
        <v>0</v>
      </c>
    </row>
    <row r="93" spans="1:56" x14ac:dyDescent="0.3">
      <c r="A93" s="56"/>
      <c r="B93" s="56"/>
      <c r="C93" s="57"/>
      <c r="D93" s="57"/>
      <c r="E93" s="57"/>
      <c r="F93" s="58"/>
      <c r="G93" s="39" t="str">
        <f>IF(F93="","",YEAR(DAT)-F93)</f>
        <v/>
      </c>
      <c r="H93" s="40" t="str">
        <f>IF(G93="","",IF(G93&lt;18,"Sub-Junior",IF(G93&lt;23,"Junior",IF(AND(G93&gt;39,G93&lt;45),"Master M1",IF(AND(G93&gt;44,G93&lt;50),"Master M2",IF(AND(G93&gt;49,G93&lt;55),"Master M3",IF(AND(G93&gt;54,G93&lt;60),"Master M4",IF(AND(G93&gt;59,G93&lt;70),"Master M5",IF(G93&gt;69,"Master M7","Open")))))))))</f>
        <v/>
      </c>
      <c r="I93" s="59"/>
      <c r="J93" s="59"/>
      <c r="K93" s="60" t="str">
        <f ca="1">IF(J93="","",VLOOKUP(J93,WeightClasses!$A$2:$E$17,IF(LEFT(I93,1)="F",IF(YEAR(TODAY())-F93&lt;18,4,2),IF(YEAR(TODAY())-F93&lt;18,5,3)),TRUE))</f>
        <v/>
      </c>
      <c r="L93" s="61"/>
      <c r="M93" s="62"/>
      <c r="N93" s="61"/>
      <c r="O93" s="63"/>
      <c r="P93" s="61"/>
      <c r="Q93" s="63"/>
      <c r="R93" s="64" t="str">
        <f>IF(OR(M93&lt;&gt;0,O93&lt;&gt;0,Q93&lt;&gt;0),MAX(IF(L93=$U$1,M93,0),IF(N93=$U$1,O93,0),IF(P93=$U$1,Q93,0)),"")</f>
        <v/>
      </c>
      <c r="S93" s="61"/>
      <c r="T93" s="63"/>
      <c r="U93" s="61"/>
      <c r="V93" s="63"/>
      <c r="W93" s="61"/>
      <c r="X93" s="63"/>
      <c r="Y93" s="64" t="str">
        <f>IF(OR(T93&lt;&gt;0,V93&lt;&gt;0,X93&lt;&gt;0),MAX(IF(S93=$U$1,T93,0),IF(U93=$U$1,V93,0),IF(W93=$U$1,X93,0)),"")</f>
        <v/>
      </c>
      <c r="Z93" s="65"/>
      <c r="AA93" s="66"/>
      <c r="AB93" s="65"/>
      <c r="AC93" s="66"/>
      <c r="AD93" s="65"/>
      <c r="AE93" s="66"/>
      <c r="AF93" s="64"/>
      <c r="AG93" s="52" t="str">
        <f>IF(OR(R93="",Y93=""),"",IF(BD93,"DSQ",IF(AND(RIGHT(I93,2)="SL",R93&lt;&gt;0,Y93&lt;&gt;0),IF(R93="",0,R93)+(IF(Y93="",0,Y93)),IF(AND(RIGHT(I93,2)="PU",R93&lt;&gt;0),R93,IF(AND(RIGHT(I93,1)="D",Y93&lt;&gt;0),Y93,0)))))</f>
        <v/>
      </c>
      <c r="AH93" s="67"/>
      <c r="AI93" s="52" t="str">
        <f>IF(G93="","",IF(AND(G93&gt;39,G93&lt;45),AG93*1.025,IF(AND(G93&gt;44,G93&lt;50),AG93*1.05,IF(AND(G93&gt;49,G93&lt;55),AG93*1.075,IF(AND(G93&gt;54,G93&lt;60),AG93*1.1,IF(AND(G93&gt;59,G93&lt;70),AG93*1.125,IF(AND(G93&gt;69,G93&lt;150),AG93*1.15,AG93*1)))))))</f>
        <v/>
      </c>
      <c r="AJ93" s="68" t="str">
        <f>IF(AND(AG93&lt;&gt;"",ISNUMBER(AG93)),AP93*AG93,"")</f>
        <v/>
      </c>
      <c r="AK93" s="52">
        <f>IF(AND(LEFT(I93,1)="M",RIGHT(I93,2)="SL"),95,IF(AND(LEFT(I93,1)="F",RIGHT(I93,2)="SL"),60,IF(AND(LEFT(I93,1)="M",RIGHT(I93,2)="PU"),90,IF(AND(LEFT(I93,1)="F",(RIGHT(I93,2)="PU")),55,IF(AND(LEFT(I93,1)="M",RIGHT(I93,1)="D"),100,IF(AND(LEFT(I93,1)="F",(RIGHT(I93,1)="D")),65,0))))))</f>
        <v>0</v>
      </c>
      <c r="AL93" s="52">
        <f>MAX(J93-AK93,0)</f>
        <v>0</v>
      </c>
      <c r="AM93" s="69">
        <f>AL93*0.05</f>
        <v>0</v>
      </c>
      <c r="AN93" s="78" t="str">
        <f>IF(AJ93="","",AJ93+AM93)</f>
        <v/>
      </c>
      <c r="AO93" s="80"/>
      <c r="AP93" s="68">
        <f>IF(AND(RIGHT(I93,2)="SL")*AND(LEFT(I93,1)="M"),100/(AT-BT*POWER(E,-CT*J93)),IF(AND(RIGHT(I93,2)="SL")*AND(LEFT(I93,1)="F"),100/(ATW-BTW*POWER(E,-CTW*J93)),IF(AND(RIGHT(I93,2)="PU")*AND(LEFT(I93,1)="M"),100/(AP-BP*POWER(E,-CP*J93)),IF(AND(RIGHT(I93,2)="PU")*AND(LEFT(I93,1)="F"),100/(APW-BPW*POWER(E,-CPW*J93)),IF(AND(RIGHT(I93,1)="D")*AND(LEFT(I93,1)="M"),100/(AD-BD*POWER(E,-CD*J93)),IF(AND(RIGHT(I93,1)="D")*AND(LEFT(I93,1)="F"),100/(ADW-BDW*POWER(E,-CDW*J93)),0))))))</f>
        <v>0</v>
      </c>
      <c r="AR93" s="9" t="b">
        <f t="shared" si="22"/>
        <v>0</v>
      </c>
      <c r="AS93" s="9" t="b">
        <f t="shared" si="23"/>
        <v>0</v>
      </c>
      <c r="AT93" s="9" t="b">
        <f t="shared" si="24"/>
        <v>0</v>
      </c>
      <c r="AU93" s="9" t="b">
        <f t="shared" si="25"/>
        <v>0</v>
      </c>
      <c r="AV93" s="9" t="b">
        <f t="shared" si="26"/>
        <v>0</v>
      </c>
      <c r="AW93" s="9" t="b">
        <f t="shared" si="27"/>
        <v>0</v>
      </c>
      <c r="AX93" s="9" t="b">
        <f t="shared" si="28"/>
        <v>0</v>
      </c>
      <c r="AY93" s="9" t="b">
        <f t="shared" si="29"/>
        <v>0</v>
      </c>
      <c r="AZ93" s="9" t="b">
        <f t="shared" si="30"/>
        <v>0</v>
      </c>
      <c r="BA93" s="8" t="b">
        <f t="shared" si="31"/>
        <v>0</v>
      </c>
      <c r="BB93" s="8" t="b">
        <f t="shared" si="32"/>
        <v>0</v>
      </c>
      <c r="BC93" s="8" t="b">
        <f t="shared" si="33"/>
        <v>0</v>
      </c>
      <c r="BD93" s="8" t="b">
        <f t="shared" si="34"/>
        <v>0</v>
      </c>
    </row>
    <row r="94" spans="1:56" x14ac:dyDescent="0.3">
      <c r="A94" s="56"/>
      <c r="B94" s="56"/>
      <c r="C94" s="57"/>
      <c r="D94" s="57"/>
      <c r="E94" s="57"/>
      <c r="F94" s="58"/>
      <c r="G94" s="39" t="str">
        <f>IF(F94="","",YEAR(DAT)-F94)</f>
        <v/>
      </c>
      <c r="H94" s="40" t="str">
        <f>IF(G94="","",IF(G94&lt;18,"Sub-Junior",IF(G94&lt;23,"Junior",IF(AND(G94&gt;39,G94&lt;45),"Master M1",IF(AND(G94&gt;44,G94&lt;50),"Master M2",IF(AND(G94&gt;49,G94&lt;55),"Master M3",IF(AND(G94&gt;54,G94&lt;60),"Master M4",IF(AND(G94&gt;59,G94&lt;70),"Master M5",IF(G94&gt;69,"Master M7","Open")))))))))</f>
        <v/>
      </c>
      <c r="I94" s="59"/>
      <c r="J94" s="59"/>
      <c r="K94" s="60" t="str">
        <f ca="1">IF(J94="","",VLOOKUP(J94,WeightClasses!$A$2:$E$17,IF(LEFT(I94,1)="F",IF(YEAR(TODAY())-F94&lt;18,4,2),IF(YEAR(TODAY())-F94&lt;18,5,3)),TRUE))</f>
        <v/>
      </c>
      <c r="L94" s="61"/>
      <c r="M94" s="62"/>
      <c r="N94" s="61"/>
      <c r="O94" s="63"/>
      <c r="P94" s="61"/>
      <c r="Q94" s="63"/>
      <c r="R94" s="64" t="str">
        <f>IF(OR(M94&lt;&gt;0,O94&lt;&gt;0,Q94&lt;&gt;0),MAX(IF(L94=$U$1,M94,0),IF(N94=$U$1,O94,0),IF(P94=$U$1,Q94,0)),"")</f>
        <v/>
      </c>
      <c r="S94" s="61"/>
      <c r="T94" s="63"/>
      <c r="U94" s="61"/>
      <c r="V94" s="63"/>
      <c r="W94" s="61"/>
      <c r="X94" s="63"/>
      <c r="Y94" s="64" t="str">
        <f>IF(OR(T94&lt;&gt;0,V94&lt;&gt;0,X94&lt;&gt;0),MAX(IF(S94=$U$1,T94,0),IF(U94=$U$1,V94,0),IF(W94=$U$1,X94,0)),"")</f>
        <v/>
      </c>
      <c r="Z94" s="65"/>
      <c r="AA94" s="66"/>
      <c r="AB94" s="65"/>
      <c r="AC94" s="66"/>
      <c r="AD94" s="65"/>
      <c r="AE94" s="66"/>
      <c r="AF94" s="64"/>
      <c r="AG94" s="52" t="str">
        <f>IF(OR(R94="",Y94=""),"",IF(BD94,"DSQ",IF(AND(RIGHT(I94,2)="SL",R94&lt;&gt;0,Y94&lt;&gt;0),IF(R94="",0,R94)+(IF(Y94="",0,Y94)),IF(AND(RIGHT(I94,2)="PU",R94&lt;&gt;0),R94,IF(AND(RIGHT(I94,1)="D",Y94&lt;&gt;0),Y94,0)))))</f>
        <v/>
      </c>
      <c r="AH94" s="67"/>
      <c r="AI94" s="52" t="str">
        <f>IF(G94="","",IF(AND(G94&gt;39,G94&lt;45),AG94*1.025,IF(AND(G94&gt;44,G94&lt;50),AG94*1.05,IF(AND(G94&gt;49,G94&lt;55),AG94*1.075,IF(AND(G94&gt;54,G94&lt;60),AG94*1.1,IF(AND(G94&gt;59,G94&lt;70),AG94*1.125,IF(AND(G94&gt;69,G94&lt;150),AG94*1.15,AG94*1)))))))</f>
        <v/>
      </c>
      <c r="AJ94" s="68" t="str">
        <f>IF(AND(AG94&lt;&gt;"",ISNUMBER(AG94)),AP94*AG94,"")</f>
        <v/>
      </c>
      <c r="AK94" s="52">
        <f>IF(AND(LEFT(I94,1)="M",RIGHT(I94,2)="SL"),95,IF(AND(LEFT(I94,1)="F",RIGHT(I94,2)="SL"),60,IF(AND(LEFT(I94,1)="M",RIGHT(I94,2)="PU"),90,IF(AND(LEFT(I94,1)="F",(RIGHT(I94,2)="PU")),55,IF(AND(LEFT(I94,1)="M",RIGHT(I94,1)="D"),100,IF(AND(LEFT(I94,1)="F",(RIGHT(I94,1)="D")),65,0))))))</f>
        <v>0</v>
      </c>
      <c r="AL94" s="52">
        <f>MAX(J94-AK94,0)</f>
        <v>0</v>
      </c>
      <c r="AM94" s="69">
        <f>AL94*0.05</f>
        <v>0</v>
      </c>
      <c r="AN94" s="78" t="str">
        <f>IF(AJ94="","",AJ94+AM94)</f>
        <v/>
      </c>
      <c r="AO94" s="80"/>
      <c r="AP94" s="68">
        <f>IF(AND(RIGHT(I94,2)="SL")*AND(LEFT(I94,1)="M"),100/(AT-BT*POWER(E,-CT*J94)),IF(AND(RIGHT(I94,2)="SL")*AND(LEFT(I94,1)="F"),100/(ATW-BTW*POWER(E,-CTW*J94)),IF(AND(RIGHT(I94,2)="PU")*AND(LEFT(I94,1)="M"),100/(AP-BP*POWER(E,-CP*J94)),IF(AND(RIGHT(I94,2)="PU")*AND(LEFT(I94,1)="F"),100/(APW-BPW*POWER(E,-CPW*J94)),IF(AND(RIGHT(I94,1)="D")*AND(LEFT(I94,1)="M"),100/(AD-BD*POWER(E,-CD*J94)),IF(AND(RIGHT(I94,1)="D")*AND(LEFT(I94,1)="F"),100/(ADW-BDW*POWER(E,-CDW*J94)),0))))))</f>
        <v>0</v>
      </c>
      <c r="AR94" s="9" t="b">
        <f t="shared" si="22"/>
        <v>0</v>
      </c>
      <c r="AS94" s="9" t="b">
        <f t="shared" si="23"/>
        <v>0</v>
      </c>
      <c r="AT94" s="9" t="b">
        <f t="shared" si="24"/>
        <v>0</v>
      </c>
      <c r="AU94" s="9" t="b">
        <f t="shared" si="25"/>
        <v>0</v>
      </c>
      <c r="AV94" s="9" t="b">
        <f t="shared" si="26"/>
        <v>0</v>
      </c>
      <c r="AW94" s="9" t="b">
        <f t="shared" si="27"/>
        <v>0</v>
      </c>
      <c r="AX94" s="9" t="b">
        <f t="shared" si="28"/>
        <v>0</v>
      </c>
      <c r="AY94" s="9" t="b">
        <f t="shared" si="29"/>
        <v>0</v>
      </c>
      <c r="AZ94" s="9" t="b">
        <f t="shared" si="30"/>
        <v>0</v>
      </c>
      <c r="BA94" s="8" t="b">
        <f t="shared" si="31"/>
        <v>0</v>
      </c>
      <c r="BB94" s="8" t="b">
        <f t="shared" si="32"/>
        <v>0</v>
      </c>
      <c r="BC94" s="8" t="b">
        <f t="shared" si="33"/>
        <v>0</v>
      </c>
      <c r="BD94" s="8" t="b">
        <f t="shared" si="34"/>
        <v>0</v>
      </c>
    </row>
    <row r="95" spans="1:56" x14ac:dyDescent="0.3">
      <c r="A95" s="56"/>
      <c r="B95" s="56"/>
      <c r="C95" s="57"/>
      <c r="D95" s="57"/>
      <c r="E95" s="57"/>
      <c r="F95" s="58"/>
      <c r="G95" s="39" t="str">
        <f>IF(F95="","",YEAR(DAT)-F95)</f>
        <v/>
      </c>
      <c r="H95" s="40" t="str">
        <f>IF(G95="","",IF(G95&lt;18,"Sub-Junior",IF(G95&lt;23,"Junior",IF(AND(G95&gt;39,G95&lt;45),"Master M1",IF(AND(G95&gt;44,G95&lt;50),"Master M2",IF(AND(G95&gt;49,G95&lt;55),"Master M3",IF(AND(G95&gt;54,G95&lt;60),"Master M4",IF(AND(G95&gt;59,G95&lt;70),"Master M5",IF(G95&gt;69,"Master M7","Open")))))))))</f>
        <v/>
      </c>
      <c r="I95" s="59"/>
      <c r="J95" s="59"/>
      <c r="K95" s="60" t="str">
        <f ca="1">IF(J95="","",VLOOKUP(J95,WeightClasses!$A$2:$E$17,IF(LEFT(I95,1)="F",IF(YEAR(TODAY())-F95&lt;18,4,2),IF(YEAR(TODAY())-F95&lt;18,5,3)),TRUE))</f>
        <v/>
      </c>
      <c r="L95" s="61"/>
      <c r="M95" s="62"/>
      <c r="N95" s="61"/>
      <c r="O95" s="63"/>
      <c r="P95" s="61"/>
      <c r="Q95" s="63"/>
      <c r="R95" s="64" t="str">
        <f>IF(OR(M95&lt;&gt;0,O95&lt;&gt;0,Q95&lt;&gt;0),MAX(IF(L95=$U$1,M95,0),IF(N95=$U$1,O95,0),IF(P95=$U$1,Q95,0)),"")</f>
        <v/>
      </c>
      <c r="S95" s="61"/>
      <c r="T95" s="63"/>
      <c r="U95" s="61"/>
      <c r="V95" s="63"/>
      <c r="W95" s="61"/>
      <c r="X95" s="63"/>
      <c r="Y95" s="64" t="str">
        <f>IF(OR(T95&lt;&gt;0,V95&lt;&gt;0,X95&lt;&gt;0),MAX(IF(S95=$U$1,T95,0),IF(U95=$U$1,V95,0),IF(W95=$U$1,X95,0)),"")</f>
        <v/>
      </c>
      <c r="Z95" s="65"/>
      <c r="AA95" s="66"/>
      <c r="AB95" s="65"/>
      <c r="AC95" s="66"/>
      <c r="AD95" s="65"/>
      <c r="AE95" s="66"/>
      <c r="AF95" s="64"/>
      <c r="AG95" s="52" t="str">
        <f>IF(OR(R95="",Y95=""),"",IF(BD95,"DSQ",IF(AND(RIGHT(I95,2)="SL",R95&lt;&gt;0,Y95&lt;&gt;0),IF(R95="",0,R95)+(IF(Y95="",0,Y95)),IF(AND(RIGHT(I95,2)="PU",R95&lt;&gt;0),R95,IF(AND(RIGHT(I95,1)="D",Y95&lt;&gt;0),Y95,0)))))</f>
        <v/>
      </c>
      <c r="AH95" s="67"/>
      <c r="AI95" s="52" t="str">
        <f>IF(G95="","",IF(AND(G95&gt;39,G95&lt;45),AG95*1.025,IF(AND(G95&gt;44,G95&lt;50),AG95*1.05,IF(AND(G95&gt;49,G95&lt;55),AG95*1.075,IF(AND(G95&gt;54,G95&lt;60),AG95*1.1,IF(AND(G95&gt;59,G95&lt;70),AG95*1.125,IF(AND(G95&gt;69,G95&lt;150),AG95*1.15,AG95*1)))))))</f>
        <v/>
      </c>
      <c r="AJ95" s="68" t="str">
        <f>IF(AND(AG95&lt;&gt;"",ISNUMBER(AG95)),AP95*AG95,"")</f>
        <v/>
      </c>
      <c r="AK95" s="52">
        <f>IF(AND(LEFT(I95,1)="M",RIGHT(I95,2)="SL"),95,IF(AND(LEFT(I95,1)="F",RIGHT(I95,2)="SL"),60,IF(AND(LEFT(I95,1)="M",RIGHT(I95,2)="PU"),90,IF(AND(LEFT(I95,1)="F",(RIGHT(I95,2)="PU")),55,IF(AND(LEFT(I95,1)="M",RIGHT(I95,1)="D"),100,IF(AND(LEFT(I95,1)="F",(RIGHT(I95,1)="D")),65,0))))))</f>
        <v>0</v>
      </c>
      <c r="AL95" s="52">
        <f>MAX(J95-AK95,0)</f>
        <v>0</v>
      </c>
      <c r="AM95" s="69">
        <f>AL95*0.05</f>
        <v>0</v>
      </c>
      <c r="AN95" s="78" t="str">
        <f>IF(AJ95="","",AJ95+AM95)</f>
        <v/>
      </c>
      <c r="AO95" s="80"/>
      <c r="AP95" s="68">
        <f>IF(AND(RIGHT(I95,2)="SL")*AND(LEFT(I95,1)="M"),100/(AT-BT*POWER(E,-CT*J95)),IF(AND(RIGHT(I95,2)="SL")*AND(LEFT(I95,1)="F"),100/(ATW-BTW*POWER(E,-CTW*J95)),IF(AND(RIGHT(I95,2)="PU")*AND(LEFT(I95,1)="M"),100/(AP-BP*POWER(E,-CP*J95)),IF(AND(RIGHT(I95,2)="PU")*AND(LEFT(I95,1)="F"),100/(APW-BPW*POWER(E,-CPW*J95)),IF(AND(RIGHT(I95,1)="D")*AND(LEFT(I95,1)="M"),100/(AD-BD*POWER(E,-CD*J95)),IF(AND(RIGHT(I95,1)="D")*AND(LEFT(I95,1)="F"),100/(ADW-BDW*POWER(E,-CDW*J95)),0))))))</f>
        <v>0</v>
      </c>
      <c r="AR95" s="9" t="b">
        <f t="shared" si="22"/>
        <v>0</v>
      </c>
      <c r="AS95" s="9" t="b">
        <f t="shared" si="23"/>
        <v>0</v>
      </c>
      <c r="AT95" s="9" t="b">
        <f t="shared" si="24"/>
        <v>0</v>
      </c>
      <c r="AU95" s="9" t="b">
        <f t="shared" si="25"/>
        <v>0</v>
      </c>
      <c r="AV95" s="9" t="b">
        <f t="shared" si="26"/>
        <v>0</v>
      </c>
      <c r="AW95" s="9" t="b">
        <f t="shared" si="27"/>
        <v>0</v>
      </c>
      <c r="AX95" s="9" t="b">
        <f t="shared" si="28"/>
        <v>0</v>
      </c>
      <c r="AY95" s="9" t="b">
        <f t="shared" si="29"/>
        <v>0</v>
      </c>
      <c r="AZ95" s="9" t="b">
        <f t="shared" si="30"/>
        <v>0</v>
      </c>
      <c r="BA95" s="8" t="b">
        <f t="shared" si="31"/>
        <v>0</v>
      </c>
      <c r="BB95" s="8" t="b">
        <f t="shared" si="32"/>
        <v>0</v>
      </c>
      <c r="BC95" s="8" t="b">
        <f t="shared" si="33"/>
        <v>0</v>
      </c>
      <c r="BD95" s="8" t="b">
        <f t="shared" si="34"/>
        <v>0</v>
      </c>
    </row>
    <row r="96" spans="1:56" x14ac:dyDescent="0.3">
      <c r="A96" s="56"/>
      <c r="B96" s="56"/>
      <c r="C96" s="57"/>
      <c r="D96" s="57"/>
      <c r="E96" s="57"/>
      <c r="F96" s="58"/>
      <c r="G96" s="39" t="str">
        <f>IF(F96="","",YEAR(DAT)-F96)</f>
        <v/>
      </c>
      <c r="H96" s="40" t="str">
        <f>IF(G96="","",IF(G96&lt;18,"Sub-Junior",IF(G96&lt;23,"Junior",IF(AND(G96&gt;39,G96&lt;45),"Master M1",IF(AND(G96&gt;44,G96&lt;50),"Master M2",IF(AND(G96&gt;49,G96&lt;55),"Master M3",IF(AND(G96&gt;54,G96&lt;60),"Master M4",IF(AND(G96&gt;59,G96&lt;70),"Master M5",IF(G96&gt;69,"Master M7","Open")))))))))</f>
        <v/>
      </c>
      <c r="I96" s="59"/>
      <c r="J96" s="59"/>
      <c r="K96" s="60" t="str">
        <f ca="1">IF(J96="","",VLOOKUP(J96,WeightClasses!$A$2:$E$17,IF(LEFT(I96,1)="F",IF(YEAR(TODAY())-F96&lt;18,4,2),IF(YEAR(TODAY())-F96&lt;18,5,3)),TRUE))</f>
        <v/>
      </c>
      <c r="L96" s="61"/>
      <c r="M96" s="62"/>
      <c r="N96" s="61"/>
      <c r="O96" s="63"/>
      <c r="P96" s="61"/>
      <c r="Q96" s="63"/>
      <c r="R96" s="64" t="str">
        <f>IF(OR(M96&lt;&gt;0,O96&lt;&gt;0,Q96&lt;&gt;0),MAX(IF(L96=$U$1,M96,0),IF(N96=$U$1,O96,0),IF(P96=$U$1,Q96,0)),"")</f>
        <v/>
      </c>
      <c r="S96" s="61"/>
      <c r="T96" s="63"/>
      <c r="U96" s="61"/>
      <c r="V96" s="63"/>
      <c r="W96" s="61"/>
      <c r="X96" s="63"/>
      <c r="Y96" s="64" t="str">
        <f>IF(OR(T96&lt;&gt;0,V96&lt;&gt;0,X96&lt;&gt;0),MAX(IF(S96=$U$1,T96,0),IF(U96=$U$1,V96,0),IF(W96=$U$1,X96,0)),"")</f>
        <v/>
      </c>
      <c r="Z96" s="65"/>
      <c r="AA96" s="66"/>
      <c r="AB96" s="65"/>
      <c r="AC96" s="66"/>
      <c r="AD96" s="65"/>
      <c r="AE96" s="66"/>
      <c r="AF96" s="64"/>
      <c r="AG96" s="52" t="str">
        <f>IF(OR(R96="",Y96=""),"",IF(BD96,"DSQ",IF(AND(RIGHT(I96,2)="SL",R96&lt;&gt;0,Y96&lt;&gt;0),IF(R96="",0,R96)+(IF(Y96="",0,Y96)),IF(AND(RIGHT(I96,2)="PU",R96&lt;&gt;0),R96,IF(AND(RIGHT(I96,1)="D",Y96&lt;&gt;0),Y96,0)))))</f>
        <v/>
      </c>
      <c r="AH96" s="67"/>
      <c r="AI96" s="52" t="str">
        <f>IF(G96="","",IF(AND(G96&gt;39,G96&lt;45),AG96*1.025,IF(AND(G96&gt;44,G96&lt;50),AG96*1.05,IF(AND(G96&gt;49,G96&lt;55),AG96*1.075,IF(AND(G96&gt;54,G96&lt;60),AG96*1.1,IF(AND(G96&gt;59,G96&lt;70),AG96*1.125,IF(AND(G96&gt;69,G96&lt;150),AG96*1.15,AG96*1)))))))</f>
        <v/>
      </c>
      <c r="AJ96" s="68" t="str">
        <f>IF(AND(AG96&lt;&gt;"",ISNUMBER(AG96)),AP96*AG96,"")</f>
        <v/>
      </c>
      <c r="AK96" s="52">
        <f>IF(AND(LEFT(I96,1)="M",RIGHT(I96,2)="SL"),95,IF(AND(LEFT(I96,1)="F",RIGHT(I96,2)="SL"),60,IF(AND(LEFT(I96,1)="M",RIGHT(I96,2)="PU"),90,IF(AND(LEFT(I96,1)="F",(RIGHT(I96,2)="PU")),55,IF(AND(LEFT(I96,1)="M",RIGHT(I96,1)="D"),100,IF(AND(LEFT(I96,1)="F",(RIGHT(I96,1)="D")),65,0))))))</f>
        <v>0</v>
      </c>
      <c r="AL96" s="52">
        <f>MAX(J96-AK96,0)</f>
        <v>0</v>
      </c>
      <c r="AM96" s="69">
        <f>AL96*0.05</f>
        <v>0</v>
      </c>
      <c r="AN96" s="78" t="str">
        <f>IF(AJ96="","",AJ96+AM96)</f>
        <v/>
      </c>
      <c r="AO96" s="80"/>
      <c r="AP96" s="68">
        <f>IF(AND(RIGHT(I96,2)="SL")*AND(LEFT(I96,1)="M"),100/(AT-BT*POWER(E,-CT*J96)),IF(AND(RIGHT(I96,2)="SL")*AND(LEFT(I96,1)="F"),100/(ATW-BTW*POWER(E,-CTW*J96)),IF(AND(RIGHT(I96,2)="PU")*AND(LEFT(I96,1)="M"),100/(AP-BP*POWER(E,-CP*J96)),IF(AND(RIGHT(I96,2)="PU")*AND(LEFT(I96,1)="F"),100/(APW-BPW*POWER(E,-CPW*J96)),IF(AND(RIGHT(I96,1)="D")*AND(LEFT(I96,1)="M"),100/(AD-BD*POWER(E,-CD*J96)),IF(AND(RIGHT(I96,1)="D")*AND(LEFT(I96,1)="F"),100/(ADW-BDW*POWER(E,-CDW*J96)),0))))))</f>
        <v>0</v>
      </c>
      <c r="AR96" s="9" t="b">
        <f t="shared" si="22"/>
        <v>0</v>
      </c>
      <c r="AS96" s="9" t="b">
        <f t="shared" si="23"/>
        <v>0</v>
      </c>
      <c r="AT96" s="9" t="b">
        <f t="shared" si="24"/>
        <v>0</v>
      </c>
      <c r="AU96" s="9" t="b">
        <f t="shared" si="25"/>
        <v>0</v>
      </c>
      <c r="AV96" s="9" t="b">
        <f t="shared" si="26"/>
        <v>0</v>
      </c>
      <c r="AW96" s="9" t="b">
        <f t="shared" si="27"/>
        <v>0</v>
      </c>
      <c r="AX96" s="9" t="b">
        <f t="shared" si="28"/>
        <v>0</v>
      </c>
      <c r="AY96" s="9" t="b">
        <f t="shared" si="29"/>
        <v>0</v>
      </c>
      <c r="AZ96" s="9" t="b">
        <f t="shared" si="30"/>
        <v>0</v>
      </c>
      <c r="BA96" s="8" t="b">
        <f t="shared" si="31"/>
        <v>0</v>
      </c>
      <c r="BB96" s="8" t="b">
        <f t="shared" si="32"/>
        <v>0</v>
      </c>
      <c r="BC96" s="8" t="b">
        <f t="shared" si="33"/>
        <v>0</v>
      </c>
      <c r="BD96" s="8" t="b">
        <f t="shared" si="34"/>
        <v>0</v>
      </c>
    </row>
    <row r="97" spans="1:56" x14ac:dyDescent="0.3">
      <c r="A97" s="56"/>
      <c r="B97" s="56"/>
      <c r="C97" s="57"/>
      <c r="D97" s="57"/>
      <c r="E97" s="57"/>
      <c r="F97" s="58"/>
      <c r="G97" s="39" t="str">
        <f>IF(F97="","",YEAR(DAT)-F97)</f>
        <v/>
      </c>
      <c r="H97" s="40" t="str">
        <f>IF(G97="","",IF(G97&lt;18,"Sub-Junior",IF(G97&lt;23,"Junior",IF(AND(G97&gt;39,G97&lt;45),"Master M1",IF(AND(G97&gt;44,G97&lt;50),"Master M2",IF(AND(G97&gt;49,G97&lt;55),"Master M3",IF(AND(G97&gt;54,G97&lt;60),"Master M4",IF(AND(G97&gt;59,G97&lt;70),"Master M5",IF(G97&gt;69,"Master M7","Open")))))))))</f>
        <v/>
      </c>
      <c r="I97" s="59"/>
      <c r="J97" s="59"/>
      <c r="K97" s="60" t="str">
        <f ca="1">IF(J97="","",VLOOKUP(J97,WeightClasses!$A$2:$E$17,IF(LEFT(I97,1)="F",IF(YEAR(TODAY())-F97&lt;18,4,2),IF(YEAR(TODAY())-F97&lt;18,5,3)),TRUE))</f>
        <v/>
      </c>
      <c r="L97" s="61"/>
      <c r="M97" s="62"/>
      <c r="N97" s="61"/>
      <c r="O97" s="63"/>
      <c r="P97" s="61"/>
      <c r="Q97" s="63"/>
      <c r="R97" s="64" t="str">
        <f>IF(OR(M97&lt;&gt;0,O97&lt;&gt;0,Q97&lt;&gt;0),MAX(IF(L97=$U$1,M97,0),IF(N97=$U$1,O97,0),IF(P97=$U$1,Q97,0)),"")</f>
        <v/>
      </c>
      <c r="S97" s="61"/>
      <c r="T97" s="63"/>
      <c r="U97" s="61"/>
      <c r="V97" s="63"/>
      <c r="W97" s="61"/>
      <c r="X97" s="63"/>
      <c r="Y97" s="64" t="str">
        <f>IF(OR(T97&lt;&gt;0,V97&lt;&gt;0,X97&lt;&gt;0),MAX(IF(S97=$U$1,T97,0),IF(U97=$U$1,V97,0),IF(W97=$U$1,X97,0)),"")</f>
        <v/>
      </c>
      <c r="Z97" s="65"/>
      <c r="AA97" s="66"/>
      <c r="AB97" s="65"/>
      <c r="AC97" s="66"/>
      <c r="AD97" s="65"/>
      <c r="AE97" s="66"/>
      <c r="AF97" s="64"/>
      <c r="AG97" s="52" t="str">
        <f>IF(OR(R97="",Y97=""),"",IF(BD97,"DSQ",IF(AND(RIGHT(I97,2)="SL",R97&lt;&gt;0,Y97&lt;&gt;0),IF(R97="",0,R97)+(IF(Y97="",0,Y97)),IF(AND(RIGHT(I97,2)="PU",R97&lt;&gt;0),R97,IF(AND(RIGHT(I97,1)="D",Y97&lt;&gt;0),Y97,0)))))</f>
        <v/>
      </c>
      <c r="AH97" s="67"/>
      <c r="AI97" s="52" t="str">
        <f>IF(G97="","",IF(AND(G97&gt;39,G97&lt;45),AG97*1.025,IF(AND(G97&gt;44,G97&lt;50),AG97*1.05,IF(AND(G97&gt;49,G97&lt;55),AG97*1.075,IF(AND(G97&gt;54,G97&lt;60),AG97*1.1,IF(AND(G97&gt;59,G97&lt;70),AG97*1.125,IF(AND(G97&gt;69,G97&lt;150),AG97*1.15,AG97*1)))))))</f>
        <v/>
      </c>
      <c r="AJ97" s="68" t="str">
        <f>IF(AND(AG97&lt;&gt;"",ISNUMBER(AG97)),AP97*AG97,"")</f>
        <v/>
      </c>
      <c r="AK97" s="52">
        <f>IF(AND(LEFT(I97,1)="M",RIGHT(I97,2)="SL"),95,IF(AND(LEFT(I97,1)="F",RIGHT(I97,2)="SL"),60,IF(AND(LEFT(I97,1)="M",RIGHT(I97,2)="PU"),90,IF(AND(LEFT(I97,1)="F",(RIGHT(I97,2)="PU")),55,IF(AND(LEFT(I97,1)="M",RIGHT(I97,1)="D"),100,IF(AND(LEFT(I97,1)="F",(RIGHT(I97,1)="D")),65,0))))))</f>
        <v>0</v>
      </c>
      <c r="AL97" s="52">
        <f>MAX(J97-AK97,0)</f>
        <v>0</v>
      </c>
      <c r="AM97" s="69">
        <f>AL97*0.05</f>
        <v>0</v>
      </c>
      <c r="AN97" s="78" t="str">
        <f>IF(AJ97="","",AJ97+AM97)</f>
        <v/>
      </c>
      <c r="AO97" s="80"/>
      <c r="AP97" s="68">
        <f>IF(AND(RIGHT(I97,2)="SL")*AND(LEFT(I97,1)="M"),100/(AT-BT*POWER(E,-CT*J97)),IF(AND(RIGHT(I97,2)="SL")*AND(LEFT(I97,1)="F"),100/(ATW-BTW*POWER(E,-CTW*J97)),IF(AND(RIGHT(I97,2)="PU")*AND(LEFT(I97,1)="M"),100/(AP-BP*POWER(E,-CP*J97)),IF(AND(RIGHT(I97,2)="PU")*AND(LEFT(I97,1)="F"),100/(APW-BPW*POWER(E,-CPW*J97)),IF(AND(RIGHT(I97,1)="D")*AND(LEFT(I97,1)="M"),100/(AD-BD*POWER(E,-CD*J97)),IF(AND(RIGHT(I97,1)="D")*AND(LEFT(I97,1)="F"),100/(ADW-BDW*POWER(E,-CDW*J97)),0))))))</f>
        <v>0</v>
      </c>
      <c r="AR97" s="9" t="b">
        <f t="shared" si="22"/>
        <v>0</v>
      </c>
      <c r="AS97" s="9" t="b">
        <f t="shared" si="23"/>
        <v>0</v>
      </c>
      <c r="AT97" s="9" t="b">
        <f t="shared" si="24"/>
        <v>0</v>
      </c>
      <c r="AU97" s="9" t="b">
        <f t="shared" si="25"/>
        <v>0</v>
      </c>
      <c r="AV97" s="9" t="b">
        <f t="shared" si="26"/>
        <v>0</v>
      </c>
      <c r="AW97" s="9" t="b">
        <f t="shared" si="27"/>
        <v>0</v>
      </c>
      <c r="AX97" s="9" t="b">
        <f t="shared" si="28"/>
        <v>0</v>
      </c>
      <c r="AY97" s="9" t="b">
        <f t="shared" si="29"/>
        <v>0</v>
      </c>
      <c r="AZ97" s="9" t="b">
        <f t="shared" si="30"/>
        <v>0</v>
      </c>
      <c r="BA97" s="8" t="b">
        <f t="shared" si="31"/>
        <v>0</v>
      </c>
      <c r="BB97" s="8" t="b">
        <f t="shared" si="32"/>
        <v>0</v>
      </c>
      <c r="BC97" s="8" t="b">
        <f t="shared" si="33"/>
        <v>0</v>
      </c>
      <c r="BD97" s="8" t="b">
        <f t="shared" si="34"/>
        <v>0</v>
      </c>
    </row>
    <row r="98" spans="1:56" x14ac:dyDescent="0.3">
      <c r="A98" s="56"/>
      <c r="B98" s="56"/>
      <c r="C98" s="57"/>
      <c r="D98" s="57"/>
      <c r="E98" s="57"/>
      <c r="F98" s="58"/>
      <c r="G98" s="39" t="str">
        <f>IF(F98="","",YEAR(DAT)-F98)</f>
        <v/>
      </c>
      <c r="H98" s="40" t="str">
        <f>IF(G98="","",IF(G98&lt;18,"Sub-Junior",IF(G98&lt;23,"Junior",IF(AND(G98&gt;39,G98&lt;45),"Master M1",IF(AND(G98&gt;44,G98&lt;50),"Master M2",IF(AND(G98&gt;49,G98&lt;55),"Master M3",IF(AND(G98&gt;54,G98&lt;60),"Master M4",IF(AND(G98&gt;59,G98&lt;70),"Master M5",IF(G98&gt;69,"Master M7","Open")))))))))</f>
        <v/>
      </c>
      <c r="I98" s="59"/>
      <c r="J98" s="59"/>
      <c r="K98" s="60" t="str">
        <f ca="1">IF(J98="","",VLOOKUP(J98,WeightClasses!$A$2:$E$17,IF(LEFT(I98,1)="F",IF(YEAR(TODAY())-F98&lt;18,4,2),IF(YEAR(TODAY())-F98&lt;18,5,3)),TRUE))</f>
        <v/>
      </c>
      <c r="L98" s="61"/>
      <c r="M98" s="62"/>
      <c r="N98" s="61"/>
      <c r="O98" s="63"/>
      <c r="P98" s="61"/>
      <c r="Q98" s="63"/>
      <c r="R98" s="64" t="str">
        <f>IF(OR(M98&lt;&gt;0,O98&lt;&gt;0,Q98&lt;&gt;0),MAX(IF(L98=$U$1,M98,0),IF(N98=$U$1,O98,0),IF(P98=$U$1,Q98,0)),"")</f>
        <v/>
      </c>
      <c r="S98" s="61"/>
      <c r="T98" s="63"/>
      <c r="U98" s="61"/>
      <c r="V98" s="63"/>
      <c r="W98" s="61"/>
      <c r="X98" s="63"/>
      <c r="Y98" s="64" t="str">
        <f>IF(OR(T98&lt;&gt;0,V98&lt;&gt;0,X98&lt;&gt;0),MAX(IF(S98=$U$1,T98,0),IF(U98=$U$1,V98,0),IF(W98=$U$1,X98,0)),"")</f>
        <v/>
      </c>
      <c r="Z98" s="65"/>
      <c r="AA98" s="66"/>
      <c r="AB98" s="65"/>
      <c r="AC98" s="66"/>
      <c r="AD98" s="65"/>
      <c r="AE98" s="66"/>
      <c r="AF98" s="64"/>
      <c r="AG98" s="52" t="str">
        <f>IF(OR(R98="",Y98=""),"",IF(BD98,"DSQ",IF(AND(RIGHT(I98,2)="SL",R98&lt;&gt;0,Y98&lt;&gt;0),IF(R98="",0,R98)+(IF(Y98="",0,Y98)),IF(AND(RIGHT(I98,2)="PU",R98&lt;&gt;0),R98,IF(AND(RIGHT(I98,1)="D",Y98&lt;&gt;0),Y98,0)))))</f>
        <v/>
      </c>
      <c r="AH98" s="67"/>
      <c r="AI98" s="52" t="str">
        <f>IF(G98="","",IF(AND(G98&gt;39,G98&lt;45),AG98*1.025,IF(AND(G98&gt;44,G98&lt;50),AG98*1.05,IF(AND(G98&gt;49,G98&lt;55),AG98*1.075,IF(AND(G98&gt;54,G98&lt;60),AG98*1.1,IF(AND(G98&gt;59,G98&lt;70),AG98*1.125,IF(AND(G98&gt;69,G98&lt;150),AG98*1.15,AG98*1)))))))</f>
        <v/>
      </c>
      <c r="AJ98" s="68" t="str">
        <f>IF(AND(AG98&lt;&gt;"",ISNUMBER(AG98)),AP98*AG98,"")</f>
        <v/>
      </c>
      <c r="AK98" s="52">
        <f>IF(AND(LEFT(I98,1)="M",RIGHT(I98,2)="SL"),95,IF(AND(LEFT(I98,1)="F",RIGHT(I98,2)="SL"),60,IF(AND(LEFT(I98,1)="M",RIGHT(I98,2)="PU"),90,IF(AND(LEFT(I98,1)="F",(RIGHT(I98,2)="PU")),55,IF(AND(LEFT(I98,1)="M",RIGHT(I98,1)="D"),100,IF(AND(LEFT(I98,1)="F",(RIGHT(I98,1)="D")),65,0))))))</f>
        <v>0</v>
      </c>
      <c r="AL98" s="52">
        <f>MAX(J98-AK98,0)</f>
        <v>0</v>
      </c>
      <c r="AM98" s="69">
        <f>AL98*0.05</f>
        <v>0</v>
      </c>
      <c r="AN98" s="78" t="str">
        <f>IF(AJ98="","",AJ98+AM98)</f>
        <v/>
      </c>
      <c r="AO98" s="80"/>
      <c r="AP98" s="68">
        <f>IF(AND(RIGHT(I98,2)="SL")*AND(LEFT(I98,1)="M"),100/(AT-BT*POWER(E,-CT*J98)),IF(AND(RIGHT(I98,2)="SL")*AND(LEFT(I98,1)="F"),100/(ATW-BTW*POWER(E,-CTW*J98)),IF(AND(RIGHT(I98,2)="PU")*AND(LEFT(I98,1)="M"),100/(AP-BP*POWER(E,-CP*J98)),IF(AND(RIGHT(I98,2)="PU")*AND(LEFT(I98,1)="F"),100/(APW-BPW*POWER(E,-CPW*J98)),IF(AND(RIGHT(I98,1)="D")*AND(LEFT(I98,1)="M"),100/(AD-BD*POWER(E,-CD*J98)),IF(AND(RIGHT(I98,1)="D")*AND(LEFT(I98,1)="F"),100/(ADW-BDW*POWER(E,-CDW*J98)),0))))))</f>
        <v>0</v>
      </c>
      <c r="AR98" s="9" t="b">
        <f t="shared" si="22"/>
        <v>0</v>
      </c>
      <c r="AS98" s="9" t="b">
        <f t="shared" si="23"/>
        <v>0</v>
      </c>
      <c r="AT98" s="9" t="b">
        <f t="shared" si="24"/>
        <v>0</v>
      </c>
      <c r="AU98" s="9" t="b">
        <f t="shared" si="25"/>
        <v>0</v>
      </c>
      <c r="AV98" s="9" t="b">
        <f t="shared" si="26"/>
        <v>0</v>
      </c>
      <c r="AW98" s="9" t="b">
        <f t="shared" si="27"/>
        <v>0</v>
      </c>
      <c r="AX98" s="9" t="b">
        <f t="shared" si="28"/>
        <v>0</v>
      </c>
      <c r="AY98" s="9" t="b">
        <f t="shared" si="29"/>
        <v>0</v>
      </c>
      <c r="AZ98" s="9" t="b">
        <f t="shared" si="30"/>
        <v>0</v>
      </c>
      <c r="BA98" s="8" t="b">
        <f t="shared" si="31"/>
        <v>0</v>
      </c>
      <c r="BB98" s="8" t="b">
        <f t="shared" si="32"/>
        <v>0</v>
      </c>
      <c r="BC98" s="8" t="b">
        <f t="shared" si="33"/>
        <v>0</v>
      </c>
      <c r="BD98" s="8" t="b">
        <f t="shared" si="34"/>
        <v>0</v>
      </c>
    </row>
    <row r="99" spans="1:56" x14ac:dyDescent="0.3">
      <c r="A99" s="56"/>
      <c r="B99" s="56"/>
      <c r="C99" s="57"/>
      <c r="D99" s="57"/>
      <c r="E99" s="57"/>
      <c r="F99" s="58"/>
      <c r="G99" s="39" t="str">
        <f>IF(F99="","",YEAR(DAT)-F99)</f>
        <v/>
      </c>
      <c r="H99" s="40" t="str">
        <f>IF(G99="","",IF(G99&lt;18,"Sub-Junior",IF(G99&lt;23,"Junior",IF(AND(G99&gt;39,G99&lt;45),"Master M1",IF(AND(G99&gt;44,G99&lt;50),"Master M2",IF(AND(G99&gt;49,G99&lt;55),"Master M3",IF(AND(G99&gt;54,G99&lt;60),"Master M4",IF(AND(G99&gt;59,G99&lt;70),"Master M5",IF(G99&gt;69,"Master M7","Open")))))))))</f>
        <v/>
      </c>
      <c r="I99" s="59"/>
      <c r="J99" s="59"/>
      <c r="K99" s="60" t="str">
        <f ca="1">IF(J99="","",VLOOKUP(J99,WeightClasses!$A$2:$E$17,IF(LEFT(I99,1)="F",IF(YEAR(TODAY())-F99&lt;18,4,2),IF(YEAR(TODAY())-F99&lt;18,5,3)),TRUE))</f>
        <v/>
      </c>
      <c r="L99" s="61"/>
      <c r="M99" s="62"/>
      <c r="N99" s="61"/>
      <c r="O99" s="63"/>
      <c r="P99" s="61"/>
      <c r="Q99" s="63"/>
      <c r="R99" s="64" t="str">
        <f>IF(OR(M99&lt;&gt;0,O99&lt;&gt;0,Q99&lt;&gt;0),MAX(IF(L99=$U$1,M99,0),IF(N99=$U$1,O99,0),IF(P99=$U$1,Q99,0)),"")</f>
        <v/>
      </c>
      <c r="S99" s="61"/>
      <c r="T99" s="63"/>
      <c r="U99" s="61"/>
      <c r="V99" s="63"/>
      <c r="W99" s="61"/>
      <c r="X99" s="63"/>
      <c r="Y99" s="64" t="str">
        <f>IF(OR(T99&lt;&gt;0,V99&lt;&gt;0,X99&lt;&gt;0),MAX(IF(S99=$U$1,T99,0),IF(U99=$U$1,V99,0),IF(W99=$U$1,X99,0)),"")</f>
        <v/>
      </c>
      <c r="Z99" s="65"/>
      <c r="AA99" s="66"/>
      <c r="AB99" s="65"/>
      <c r="AC99" s="66"/>
      <c r="AD99" s="65"/>
      <c r="AE99" s="66"/>
      <c r="AF99" s="64"/>
      <c r="AG99" s="52" t="str">
        <f>IF(OR(R99="",Y99=""),"",IF(BD99,"DSQ",IF(AND(RIGHT(I99,2)="SL",R99&lt;&gt;0,Y99&lt;&gt;0),IF(R99="",0,R99)+(IF(Y99="",0,Y99)),IF(AND(RIGHT(I99,2)="PU",R99&lt;&gt;0),R99,IF(AND(RIGHT(I99,1)="D",Y99&lt;&gt;0),Y99,0)))))</f>
        <v/>
      </c>
      <c r="AH99" s="67"/>
      <c r="AI99" s="52" t="str">
        <f>IF(G99="","",IF(AND(G99&gt;39,G99&lt;45),AG99*1.025,IF(AND(G99&gt;44,G99&lt;50),AG99*1.05,IF(AND(G99&gt;49,G99&lt;55),AG99*1.075,IF(AND(G99&gt;54,G99&lt;60),AG99*1.1,IF(AND(G99&gt;59,G99&lt;70),AG99*1.125,IF(AND(G99&gt;69,G99&lt;150),AG99*1.15,AG99*1)))))))</f>
        <v/>
      </c>
      <c r="AJ99" s="68" t="str">
        <f>IF(AND(AG99&lt;&gt;"",ISNUMBER(AG99)),AP99*AG99,"")</f>
        <v/>
      </c>
      <c r="AK99" s="52">
        <f>IF(AND(LEFT(I99,1)="M",RIGHT(I99,2)="SL"),95,IF(AND(LEFT(I99,1)="F",RIGHT(I99,2)="SL"),60,IF(AND(LEFT(I99,1)="M",RIGHT(I99,2)="PU"),90,IF(AND(LEFT(I99,1)="F",(RIGHT(I99,2)="PU")),55,IF(AND(LEFT(I99,1)="M",RIGHT(I99,1)="D"),100,IF(AND(LEFT(I99,1)="F",(RIGHT(I99,1)="D")),65,0))))))</f>
        <v>0</v>
      </c>
      <c r="AL99" s="52">
        <f>MAX(J99-AK99,0)</f>
        <v>0</v>
      </c>
      <c r="AM99" s="69">
        <f>AL99*0.05</f>
        <v>0</v>
      </c>
      <c r="AN99" s="78" t="str">
        <f>IF(AJ99="","",AJ99+AM99)</f>
        <v/>
      </c>
      <c r="AO99" s="80"/>
      <c r="AP99" s="68">
        <f>IF(AND(RIGHT(I99,2)="SL")*AND(LEFT(I99,1)="M"),100/(AT-BT*POWER(E,-CT*J99)),IF(AND(RIGHT(I99,2)="SL")*AND(LEFT(I99,1)="F"),100/(ATW-BTW*POWER(E,-CTW*J99)),IF(AND(RIGHT(I99,2)="PU")*AND(LEFT(I99,1)="M"),100/(AP-BP*POWER(E,-CP*J99)),IF(AND(RIGHT(I99,2)="PU")*AND(LEFT(I99,1)="F"),100/(APW-BPW*POWER(E,-CPW*J99)),IF(AND(RIGHT(I99,1)="D")*AND(LEFT(I99,1)="M"),100/(AD-BD*POWER(E,-CD*J99)),IF(AND(RIGHT(I99,1)="D")*AND(LEFT(I99,1)="F"),100/(ADW-BDW*POWER(E,-CDW*J99)),0))))))</f>
        <v>0</v>
      </c>
      <c r="AR99" s="9" t="b">
        <f t="shared" si="22"/>
        <v>0</v>
      </c>
      <c r="AS99" s="9" t="b">
        <f t="shared" si="23"/>
        <v>0</v>
      </c>
      <c r="AT99" s="9" t="b">
        <f t="shared" si="24"/>
        <v>0</v>
      </c>
      <c r="AU99" s="9" t="b">
        <f t="shared" si="25"/>
        <v>0</v>
      </c>
      <c r="AV99" s="9" t="b">
        <f t="shared" si="26"/>
        <v>0</v>
      </c>
      <c r="AW99" s="9" t="b">
        <f t="shared" si="27"/>
        <v>0</v>
      </c>
      <c r="AX99" s="9" t="b">
        <f t="shared" si="28"/>
        <v>0</v>
      </c>
      <c r="AY99" s="9" t="b">
        <f t="shared" si="29"/>
        <v>0</v>
      </c>
      <c r="AZ99" s="9" t="b">
        <f t="shared" si="30"/>
        <v>0</v>
      </c>
      <c r="BA99" s="8" t="b">
        <f t="shared" si="31"/>
        <v>0</v>
      </c>
      <c r="BB99" s="8" t="b">
        <f t="shared" si="32"/>
        <v>0</v>
      </c>
      <c r="BC99" s="8" t="b">
        <f t="shared" si="33"/>
        <v>0</v>
      </c>
      <c r="BD99" s="8" t="b">
        <f t="shared" si="34"/>
        <v>0</v>
      </c>
    </row>
    <row r="100" spans="1:56" x14ac:dyDescent="0.3">
      <c r="A100" s="56"/>
      <c r="B100" s="56"/>
      <c r="C100" s="57"/>
      <c r="D100" s="57"/>
      <c r="E100" s="57"/>
      <c r="F100" s="58"/>
      <c r="G100" s="39" t="str">
        <f>IF(F100="","",YEAR(DAT)-F100)</f>
        <v/>
      </c>
      <c r="H100" s="40" t="str">
        <f>IF(G100="","",IF(G100&lt;18,"Sub-Junior",IF(G100&lt;23,"Junior",IF(AND(G100&gt;39,G100&lt;45),"Master M1",IF(AND(G100&gt;44,G100&lt;50),"Master M2",IF(AND(G100&gt;49,G100&lt;55),"Master M3",IF(AND(G100&gt;54,G100&lt;60),"Master M4",IF(AND(G100&gt;59,G100&lt;70),"Master M5",IF(G100&gt;69,"Master M7","Open")))))))))</f>
        <v/>
      </c>
      <c r="I100" s="59"/>
      <c r="J100" s="59"/>
      <c r="K100" s="60" t="str">
        <f ca="1">IF(J100="","",VLOOKUP(J100,WeightClasses!$A$2:$E$17,IF(LEFT(I100,1)="F",IF(YEAR(TODAY())-F100&lt;18,4,2),IF(YEAR(TODAY())-F100&lt;18,5,3)),TRUE))</f>
        <v/>
      </c>
      <c r="L100" s="61"/>
      <c r="M100" s="62"/>
      <c r="N100" s="61"/>
      <c r="O100" s="63"/>
      <c r="P100" s="61"/>
      <c r="Q100" s="63"/>
      <c r="R100" s="64" t="str">
        <f>IF(OR(M100&lt;&gt;0,O100&lt;&gt;0,Q100&lt;&gt;0),MAX(IF(L100=$U$1,M100,0),IF(N100=$U$1,O100,0),IF(P100=$U$1,Q100,0)),"")</f>
        <v/>
      </c>
      <c r="S100" s="61"/>
      <c r="T100" s="63"/>
      <c r="U100" s="61"/>
      <c r="V100" s="63"/>
      <c r="W100" s="61"/>
      <c r="X100" s="63"/>
      <c r="Y100" s="64" t="str">
        <f>IF(OR(T100&lt;&gt;0,V100&lt;&gt;0,X100&lt;&gt;0),MAX(IF(S100=$U$1,T100,0),IF(U100=$U$1,V100,0),IF(W100=$U$1,X100,0)),"")</f>
        <v/>
      </c>
      <c r="Z100" s="65"/>
      <c r="AA100" s="66"/>
      <c r="AB100" s="65"/>
      <c r="AC100" s="66"/>
      <c r="AD100" s="65"/>
      <c r="AE100" s="66"/>
      <c r="AF100" s="64"/>
      <c r="AG100" s="52" t="str">
        <f>IF(OR(R100="",Y100=""),"",IF(BD100,"DSQ",IF(AND(RIGHT(I100,2)="SL",R100&lt;&gt;0,Y100&lt;&gt;0),IF(R100="",0,R100)+(IF(Y100="",0,Y100)),IF(AND(RIGHT(I100,2)="PU",R100&lt;&gt;0),R100,IF(AND(RIGHT(I100,1)="D",Y100&lt;&gt;0),Y100,0)))))</f>
        <v/>
      </c>
      <c r="AH100" s="67"/>
      <c r="AI100" s="52" t="str">
        <f>IF(G100="","",IF(AND(G100&gt;39,G100&lt;45),AG100*1.025,IF(AND(G100&gt;44,G100&lt;50),AG100*1.05,IF(AND(G100&gt;49,G100&lt;55),AG100*1.075,IF(AND(G100&gt;54,G100&lt;60),AG100*1.1,IF(AND(G100&gt;59,G100&lt;70),AG100*1.125,IF(AND(G100&gt;69,G100&lt;150),AG100*1.15,AG100*1)))))))</f>
        <v/>
      </c>
      <c r="AJ100" s="68" t="str">
        <f>IF(AND(AG100&lt;&gt;"",ISNUMBER(AG100)),AP100*AG100,"")</f>
        <v/>
      </c>
      <c r="AK100" s="52">
        <f>IF(AND(LEFT(I100,1)="M",RIGHT(I100,2)="SL"),95,IF(AND(LEFT(I100,1)="F",RIGHT(I100,2)="SL"),60,IF(AND(LEFT(I100,1)="M",RIGHT(I100,2)="PU"),90,IF(AND(LEFT(I100,1)="F",(RIGHT(I100,2)="PU")),55,IF(AND(LEFT(I100,1)="M",RIGHT(I100,1)="D"),100,IF(AND(LEFT(I100,1)="F",(RIGHT(I100,1)="D")),65,0))))))</f>
        <v>0</v>
      </c>
      <c r="AL100" s="52">
        <f>MAX(J100-AK100,0)</f>
        <v>0</v>
      </c>
      <c r="AM100" s="69">
        <f>AL100*0.05</f>
        <v>0</v>
      </c>
      <c r="AN100" s="78" t="str">
        <f>IF(AJ100="","",AJ100+AM100)</f>
        <v/>
      </c>
      <c r="AO100" s="80"/>
      <c r="AP100" s="68">
        <f>IF(AND(RIGHT(I100,2)="SL")*AND(LEFT(I100,1)="M"),100/(AT-BT*POWER(E,-CT*J100)),IF(AND(RIGHT(I100,2)="SL")*AND(LEFT(I100,1)="F"),100/(ATW-BTW*POWER(E,-CTW*J100)),IF(AND(RIGHT(I100,2)="PU")*AND(LEFT(I100,1)="M"),100/(AP-BP*POWER(E,-CP*J100)),IF(AND(RIGHT(I100,2)="PU")*AND(LEFT(I100,1)="F"),100/(APW-BPW*POWER(E,-CPW*J100)),IF(AND(RIGHT(I100,1)="D")*AND(LEFT(I100,1)="M"),100/(AD-BD*POWER(E,-CD*J100)),IF(AND(RIGHT(I100,1)="D")*AND(LEFT(I100,1)="F"),100/(ADW-BDW*POWER(E,-CDW*J100)),0))))))</f>
        <v>0</v>
      </c>
      <c r="AR100" s="9" t="b">
        <f t="shared" si="22"/>
        <v>0</v>
      </c>
      <c r="AS100" s="9" t="b">
        <f t="shared" si="23"/>
        <v>0</v>
      </c>
      <c r="AT100" s="9" t="b">
        <f t="shared" si="24"/>
        <v>0</v>
      </c>
      <c r="AU100" s="9" t="b">
        <f t="shared" si="25"/>
        <v>0</v>
      </c>
      <c r="AV100" s="9" t="b">
        <f t="shared" si="26"/>
        <v>0</v>
      </c>
      <c r="AW100" s="9" t="b">
        <f t="shared" si="27"/>
        <v>0</v>
      </c>
      <c r="AX100" s="9" t="b">
        <f t="shared" si="28"/>
        <v>0</v>
      </c>
      <c r="AY100" s="9" t="b">
        <f t="shared" si="29"/>
        <v>0</v>
      </c>
      <c r="AZ100" s="9" t="b">
        <f t="shared" si="30"/>
        <v>0</v>
      </c>
      <c r="BA100" s="8" t="b">
        <f t="shared" si="31"/>
        <v>0</v>
      </c>
      <c r="BB100" s="8" t="b">
        <f t="shared" si="32"/>
        <v>0</v>
      </c>
      <c r="BC100" s="8" t="b">
        <f t="shared" si="33"/>
        <v>0</v>
      </c>
      <c r="BD100" s="8" t="b">
        <f t="shared" si="34"/>
        <v>0</v>
      </c>
    </row>
    <row r="101" spans="1:56" x14ac:dyDescent="0.3">
      <c r="A101" s="56"/>
      <c r="B101" s="56"/>
      <c r="C101" s="57"/>
      <c r="D101" s="57"/>
      <c r="E101" s="57"/>
      <c r="F101" s="58"/>
      <c r="G101" s="39" t="str">
        <f>IF(F101="","",YEAR(DAT)-F101)</f>
        <v/>
      </c>
      <c r="H101" s="40" t="str">
        <f>IF(G101="","",IF(G101&lt;18,"Sub-Junior",IF(G101&lt;23,"Junior",IF(AND(G101&gt;39,G101&lt;45),"Master M1",IF(AND(G101&gt;44,G101&lt;50),"Master M2",IF(AND(G101&gt;49,G101&lt;55),"Master M3",IF(AND(G101&gt;54,G101&lt;60),"Master M4",IF(AND(G101&gt;59,G101&lt;70),"Master M5",IF(G101&gt;69,"Master M7","Open")))))))))</f>
        <v/>
      </c>
      <c r="I101" s="59"/>
      <c r="J101" s="59"/>
      <c r="K101" s="60" t="str">
        <f ca="1">IF(J101="","",VLOOKUP(J101,WeightClasses!$A$2:$E$17,IF(LEFT(I101,1)="F",IF(YEAR(TODAY())-F101&lt;18,4,2),IF(YEAR(TODAY())-F101&lt;18,5,3)),TRUE))</f>
        <v/>
      </c>
      <c r="L101" s="61"/>
      <c r="M101" s="62"/>
      <c r="N101" s="61"/>
      <c r="O101" s="63"/>
      <c r="P101" s="61"/>
      <c r="Q101" s="63"/>
      <c r="R101" s="64" t="str">
        <f>IF(OR(M101&lt;&gt;0,O101&lt;&gt;0,Q101&lt;&gt;0),MAX(IF(L101=$U$1,M101,0),IF(N101=$U$1,O101,0),IF(P101=$U$1,Q101,0)),"")</f>
        <v/>
      </c>
      <c r="S101" s="61"/>
      <c r="T101" s="63"/>
      <c r="U101" s="61"/>
      <c r="V101" s="63"/>
      <c r="W101" s="61"/>
      <c r="X101" s="63"/>
      <c r="Y101" s="64" t="str">
        <f>IF(OR(T101&lt;&gt;0,V101&lt;&gt;0,X101&lt;&gt;0),MAX(IF(S101=$U$1,T101,0),IF(U101=$U$1,V101,0),IF(W101=$U$1,X101,0)),"")</f>
        <v/>
      </c>
      <c r="Z101" s="65"/>
      <c r="AA101" s="66"/>
      <c r="AB101" s="65"/>
      <c r="AC101" s="66"/>
      <c r="AD101" s="65"/>
      <c r="AE101" s="66"/>
      <c r="AF101" s="64"/>
      <c r="AG101" s="52" t="str">
        <f>IF(OR(R101="",Y101=""),"",IF(BD101,"DSQ",IF(AND(RIGHT(I101,2)="SL",R101&lt;&gt;0,Y101&lt;&gt;0),IF(R101="",0,R101)+(IF(Y101="",0,Y101)),IF(AND(RIGHT(I101,2)="PU",R101&lt;&gt;0),R101,IF(AND(RIGHT(I101,1)="D",Y101&lt;&gt;0),Y101,0)))))</f>
        <v/>
      </c>
      <c r="AH101" s="67"/>
      <c r="AI101" s="52" t="str">
        <f>IF(G101="","",IF(AND(G101&gt;39,G101&lt;45),AG101*1.025,IF(AND(G101&gt;44,G101&lt;50),AG101*1.05,IF(AND(G101&gt;49,G101&lt;55),AG101*1.075,IF(AND(G101&gt;54,G101&lt;60),AG101*1.1,IF(AND(G101&gt;59,G101&lt;70),AG101*1.125,IF(AND(G101&gt;69,G101&lt;150),AG101*1.15,AG101*1)))))))</f>
        <v/>
      </c>
      <c r="AJ101" s="68" t="str">
        <f>IF(AND(AG101&lt;&gt;"",ISNUMBER(AG101)),AP101*AG101,"")</f>
        <v/>
      </c>
      <c r="AK101" s="52">
        <f>IF(AND(LEFT(I101,1)="M",RIGHT(I101,2)="SL"),95,IF(AND(LEFT(I101,1)="F",RIGHT(I101,2)="SL"),60,IF(AND(LEFT(I101,1)="M",RIGHT(I101,2)="PU"),90,IF(AND(LEFT(I101,1)="F",(RIGHT(I101,2)="PU")),55,IF(AND(LEFT(I101,1)="M",RIGHT(I101,1)="D"),100,IF(AND(LEFT(I101,1)="F",(RIGHT(I101,1)="D")),65,0))))))</f>
        <v>0</v>
      </c>
      <c r="AL101" s="52">
        <f>MAX(J101-AK101,0)</f>
        <v>0</v>
      </c>
      <c r="AM101" s="69">
        <f>AL101*0.05</f>
        <v>0</v>
      </c>
      <c r="AN101" s="78" t="str">
        <f>IF(AJ101="","",AJ101+AM101)</f>
        <v/>
      </c>
      <c r="AO101" s="80"/>
      <c r="AP101" s="68">
        <f>IF(AND(RIGHT(I101,2)="SL")*AND(LEFT(I101,1)="M"),100/(AT-BT*POWER(E,-CT*J101)),IF(AND(RIGHT(I101,2)="SL")*AND(LEFT(I101,1)="F"),100/(ATW-BTW*POWER(E,-CTW*J101)),IF(AND(RIGHT(I101,2)="PU")*AND(LEFT(I101,1)="M"),100/(AP-BP*POWER(E,-CP*J101)),IF(AND(RIGHT(I101,2)="PU")*AND(LEFT(I101,1)="F"),100/(APW-BPW*POWER(E,-CPW*J101)),IF(AND(RIGHT(I101,1)="D")*AND(LEFT(I101,1)="M"),100/(AD-BD*POWER(E,-CD*J101)),IF(AND(RIGHT(I101,1)="D")*AND(LEFT(I101,1)="F"),100/(ADW-BDW*POWER(E,-CDW*J101)),0))))))</f>
        <v>0</v>
      </c>
      <c r="AR101" s="9" t="b">
        <f t="shared" si="22"/>
        <v>0</v>
      </c>
      <c r="AS101" s="9" t="b">
        <f t="shared" si="23"/>
        <v>0</v>
      </c>
      <c r="AT101" s="9" t="b">
        <f t="shared" si="24"/>
        <v>0</v>
      </c>
      <c r="AU101" s="9" t="b">
        <f t="shared" si="25"/>
        <v>0</v>
      </c>
      <c r="AV101" s="9" t="b">
        <f t="shared" si="26"/>
        <v>0</v>
      </c>
      <c r="AW101" s="9" t="b">
        <f t="shared" si="27"/>
        <v>0</v>
      </c>
      <c r="AX101" s="9" t="b">
        <f t="shared" si="28"/>
        <v>0</v>
      </c>
      <c r="AY101" s="9" t="b">
        <f t="shared" si="29"/>
        <v>0</v>
      </c>
      <c r="AZ101" s="9" t="b">
        <f t="shared" si="30"/>
        <v>0</v>
      </c>
      <c r="BA101" s="8" t="b">
        <f t="shared" si="31"/>
        <v>0</v>
      </c>
      <c r="BB101" s="8" t="b">
        <f t="shared" si="32"/>
        <v>0</v>
      </c>
      <c r="BC101" s="8" t="b">
        <f t="shared" si="33"/>
        <v>0</v>
      </c>
      <c r="BD101" s="8" t="b">
        <f t="shared" si="34"/>
        <v>0</v>
      </c>
    </row>
    <row r="102" spans="1:56" x14ac:dyDescent="0.3">
      <c r="A102" s="56"/>
      <c r="B102" s="56"/>
      <c r="C102" s="57"/>
      <c r="D102" s="57"/>
      <c r="E102" s="57"/>
      <c r="F102" s="58"/>
      <c r="G102" s="39" t="str">
        <f>IF(F102="","",YEAR(DAT)-F102)</f>
        <v/>
      </c>
      <c r="H102" s="40" t="str">
        <f>IF(G102="","",IF(G102&lt;18,"Sub-Junior",IF(G102&lt;23,"Junior",IF(AND(G102&gt;39,G102&lt;45),"Master M1",IF(AND(G102&gt;44,G102&lt;50),"Master M2",IF(AND(G102&gt;49,G102&lt;55),"Master M3",IF(AND(G102&gt;54,G102&lt;60),"Master M4",IF(AND(G102&gt;59,G102&lt;70),"Master M5",IF(G102&gt;69,"Master M7","Open")))))))))</f>
        <v/>
      </c>
      <c r="I102" s="59"/>
      <c r="J102" s="59"/>
      <c r="K102" s="60" t="str">
        <f ca="1">IF(J102="","",VLOOKUP(J102,WeightClasses!$A$2:$E$17,IF(LEFT(I102,1)="F",IF(YEAR(TODAY())-F102&lt;18,4,2),IF(YEAR(TODAY())-F102&lt;18,5,3)),TRUE))</f>
        <v/>
      </c>
      <c r="L102" s="61"/>
      <c r="M102" s="62"/>
      <c r="N102" s="61"/>
      <c r="O102" s="63"/>
      <c r="P102" s="61"/>
      <c r="Q102" s="63"/>
      <c r="R102" s="64" t="str">
        <f>IF(OR(M102&lt;&gt;0,O102&lt;&gt;0,Q102&lt;&gt;0),MAX(IF(L102=$U$1,M102,0),IF(N102=$U$1,O102,0),IF(P102=$U$1,Q102,0)),"")</f>
        <v/>
      </c>
      <c r="S102" s="61"/>
      <c r="T102" s="63"/>
      <c r="U102" s="61"/>
      <c r="V102" s="63"/>
      <c r="W102" s="61"/>
      <c r="X102" s="63"/>
      <c r="Y102" s="64" t="str">
        <f>IF(OR(T102&lt;&gt;0,V102&lt;&gt;0,X102&lt;&gt;0),MAX(IF(S102=$U$1,T102,0),IF(U102=$U$1,V102,0),IF(W102=$U$1,X102,0)),"")</f>
        <v/>
      </c>
      <c r="Z102" s="65"/>
      <c r="AA102" s="66"/>
      <c r="AB102" s="65"/>
      <c r="AC102" s="66"/>
      <c r="AD102" s="65"/>
      <c r="AE102" s="66"/>
      <c r="AF102" s="64"/>
      <c r="AG102" s="52" t="str">
        <f>IF(OR(R102="",Y102=""),"",IF(BD102,"DSQ",IF(AND(RIGHT(I102,2)="SL",R102&lt;&gt;0,Y102&lt;&gt;0),IF(R102="",0,R102)+(IF(Y102="",0,Y102)),IF(AND(RIGHT(I102,2)="PU",R102&lt;&gt;0),R102,IF(AND(RIGHT(I102,1)="D",Y102&lt;&gt;0),Y102,0)))))</f>
        <v/>
      </c>
      <c r="AH102" s="67"/>
      <c r="AI102" s="52" t="str">
        <f>IF(G102="","",IF(AND(G102&gt;39,G102&lt;45),AG102*1.025,IF(AND(G102&gt;44,G102&lt;50),AG102*1.05,IF(AND(G102&gt;49,G102&lt;55),AG102*1.075,IF(AND(G102&gt;54,G102&lt;60),AG102*1.1,IF(AND(G102&gt;59,G102&lt;70),AG102*1.125,IF(AND(G102&gt;69,G102&lt;150),AG102*1.15,AG102*1)))))))</f>
        <v/>
      </c>
      <c r="AJ102" s="68" t="str">
        <f>IF(AND(AG102&lt;&gt;"",ISNUMBER(AG102)),AP102*AG102,"")</f>
        <v/>
      </c>
      <c r="AK102" s="52">
        <f>IF(AND(LEFT(I102,1)="M",RIGHT(I102,2)="SL"),95,IF(AND(LEFT(I102,1)="F",RIGHT(I102,2)="SL"),60,IF(AND(LEFT(I102,1)="M",RIGHT(I102,2)="PU"),90,IF(AND(LEFT(I102,1)="F",(RIGHT(I102,2)="PU")),55,IF(AND(LEFT(I102,1)="M",RIGHT(I102,1)="D"),100,IF(AND(LEFT(I102,1)="F",(RIGHT(I102,1)="D")),65,0))))))</f>
        <v>0</v>
      </c>
      <c r="AL102" s="52">
        <f>MAX(J102-AK102,0)</f>
        <v>0</v>
      </c>
      <c r="AM102" s="69">
        <f>AL102*0.05</f>
        <v>0</v>
      </c>
      <c r="AN102" s="78" t="str">
        <f>IF(AJ102="","",AJ102+AM102)</f>
        <v/>
      </c>
      <c r="AO102" s="80"/>
      <c r="AP102" s="68">
        <f>IF(AND(RIGHT(I102,2)="SL")*AND(LEFT(I102,1)="M"),100/(AT-BT*POWER(E,-CT*J102)),IF(AND(RIGHT(I102,2)="SL")*AND(LEFT(I102,1)="F"),100/(ATW-BTW*POWER(E,-CTW*J102)),IF(AND(RIGHT(I102,2)="PU")*AND(LEFT(I102,1)="M"),100/(AP-BP*POWER(E,-CP*J102)),IF(AND(RIGHT(I102,2)="PU")*AND(LEFT(I102,1)="F"),100/(APW-BPW*POWER(E,-CPW*J102)),IF(AND(RIGHT(I102,1)="D")*AND(LEFT(I102,1)="M"),100/(AD-BD*POWER(E,-CD*J102)),IF(AND(RIGHT(I102,1)="D")*AND(LEFT(I102,1)="F"),100/(ADW-BDW*POWER(E,-CDW*J102)),0))))))</f>
        <v>0</v>
      </c>
      <c r="AR102" s="9" t="b">
        <f t="shared" si="22"/>
        <v>0</v>
      </c>
      <c r="AS102" s="9" t="b">
        <f t="shared" si="23"/>
        <v>0</v>
      </c>
      <c r="AT102" s="9" t="b">
        <f t="shared" si="24"/>
        <v>0</v>
      </c>
      <c r="AU102" s="9" t="b">
        <f t="shared" si="25"/>
        <v>0</v>
      </c>
      <c r="AV102" s="9" t="b">
        <f t="shared" si="26"/>
        <v>0</v>
      </c>
      <c r="AW102" s="9" t="b">
        <f t="shared" si="27"/>
        <v>0</v>
      </c>
      <c r="AX102" s="9" t="b">
        <f t="shared" si="28"/>
        <v>0</v>
      </c>
      <c r="AY102" s="9" t="b">
        <f t="shared" si="29"/>
        <v>0</v>
      </c>
      <c r="AZ102" s="9" t="b">
        <f t="shared" si="30"/>
        <v>0</v>
      </c>
      <c r="BA102" s="8" t="b">
        <f t="shared" si="31"/>
        <v>0</v>
      </c>
      <c r="BB102" s="8" t="b">
        <f t="shared" si="32"/>
        <v>0</v>
      </c>
      <c r="BC102" s="8" t="b">
        <f t="shared" si="33"/>
        <v>0</v>
      </c>
      <c r="BD102" s="8" t="b">
        <f t="shared" si="34"/>
        <v>0</v>
      </c>
    </row>
    <row r="103" spans="1:56" x14ac:dyDescent="0.3">
      <c r="A103" s="56"/>
      <c r="B103" s="56"/>
      <c r="C103" s="57"/>
      <c r="D103" s="57"/>
      <c r="E103" s="57"/>
      <c r="F103" s="58"/>
      <c r="G103" s="39" t="str">
        <f>IF(F103="","",YEAR(DAT)-F103)</f>
        <v/>
      </c>
      <c r="H103" s="40" t="str">
        <f>IF(G103="","",IF(G103&lt;18,"Sub-Junior",IF(G103&lt;23,"Junior",IF(AND(G103&gt;39,G103&lt;45),"Master M1",IF(AND(G103&gt;44,G103&lt;50),"Master M2",IF(AND(G103&gt;49,G103&lt;55),"Master M3",IF(AND(G103&gt;54,G103&lt;60),"Master M4",IF(AND(G103&gt;59,G103&lt;70),"Master M5",IF(G103&gt;69,"Master M7","Open")))))))))</f>
        <v/>
      </c>
      <c r="I103" s="59"/>
      <c r="J103" s="59"/>
      <c r="K103" s="60" t="str">
        <f ca="1">IF(J103="","",VLOOKUP(J103,WeightClasses!$A$2:$E$17,IF(LEFT(I103,1)="F",IF(YEAR(TODAY())-F103&lt;18,4,2),IF(YEAR(TODAY())-F103&lt;18,5,3)),TRUE))</f>
        <v/>
      </c>
      <c r="L103" s="61"/>
      <c r="M103" s="62"/>
      <c r="N103" s="61"/>
      <c r="O103" s="63"/>
      <c r="P103" s="61"/>
      <c r="Q103" s="63"/>
      <c r="R103" s="64" t="str">
        <f>IF(OR(M103&lt;&gt;0,O103&lt;&gt;0,Q103&lt;&gt;0),MAX(IF(L103=$U$1,M103,0),IF(N103=$U$1,O103,0),IF(P103=$U$1,Q103,0)),"")</f>
        <v/>
      </c>
      <c r="S103" s="61"/>
      <c r="T103" s="63"/>
      <c r="U103" s="61"/>
      <c r="V103" s="63"/>
      <c r="W103" s="61"/>
      <c r="X103" s="63"/>
      <c r="Y103" s="64" t="str">
        <f>IF(OR(T103&lt;&gt;0,V103&lt;&gt;0,X103&lt;&gt;0),MAX(IF(S103=$U$1,T103,0),IF(U103=$U$1,V103,0),IF(W103=$U$1,X103,0)),"")</f>
        <v/>
      </c>
      <c r="Z103" s="65"/>
      <c r="AA103" s="66"/>
      <c r="AB103" s="65"/>
      <c r="AC103" s="66"/>
      <c r="AD103" s="65"/>
      <c r="AE103" s="66"/>
      <c r="AF103" s="64"/>
      <c r="AG103" s="52" t="str">
        <f>IF(OR(R103="",Y103=""),"",IF(BD103,"DSQ",IF(AND(RIGHT(I103,2)="SL",R103&lt;&gt;0,Y103&lt;&gt;0),IF(R103="",0,R103)+(IF(Y103="",0,Y103)),IF(AND(RIGHT(I103,2)="PU",R103&lt;&gt;0),R103,IF(AND(RIGHT(I103,1)="D",Y103&lt;&gt;0),Y103,0)))))</f>
        <v/>
      </c>
      <c r="AH103" s="67"/>
      <c r="AI103" s="52" t="str">
        <f>IF(G103="","",IF(AND(G103&gt;39,G103&lt;45),AG103*1.025,IF(AND(G103&gt;44,G103&lt;50),AG103*1.05,IF(AND(G103&gt;49,G103&lt;55),AG103*1.075,IF(AND(G103&gt;54,G103&lt;60),AG103*1.1,IF(AND(G103&gt;59,G103&lt;70),AG103*1.125,IF(AND(G103&gt;69,G103&lt;150),AG103*1.15,AG103*1)))))))</f>
        <v/>
      </c>
      <c r="AJ103" s="68" t="str">
        <f>IF(AND(AG103&lt;&gt;"",ISNUMBER(AG103)),AP103*AG103,"")</f>
        <v/>
      </c>
      <c r="AK103" s="52">
        <f>IF(AND(LEFT(I103,1)="M",RIGHT(I103,2)="SL"),95,IF(AND(LEFT(I103,1)="F",RIGHT(I103,2)="SL"),60,IF(AND(LEFT(I103,1)="M",RIGHT(I103,2)="PU"),90,IF(AND(LEFT(I103,1)="F",(RIGHT(I103,2)="PU")),55,IF(AND(LEFT(I103,1)="M",RIGHT(I103,1)="D"),100,IF(AND(LEFT(I103,1)="F",(RIGHT(I103,1)="D")),65,0))))))</f>
        <v>0</v>
      </c>
      <c r="AL103" s="52">
        <f>MAX(J103-AK103,0)</f>
        <v>0</v>
      </c>
      <c r="AM103" s="69">
        <f>AL103*0.05</f>
        <v>0</v>
      </c>
      <c r="AN103" s="78" t="str">
        <f>IF(AJ103="","",AJ103+AM103)</f>
        <v/>
      </c>
      <c r="AO103" s="80"/>
      <c r="AP103" s="68">
        <f>IF(AND(RIGHT(I103,2)="SL")*AND(LEFT(I103,1)="M"),100/(AT-BT*POWER(E,-CT*J103)),IF(AND(RIGHT(I103,2)="SL")*AND(LEFT(I103,1)="F"),100/(ATW-BTW*POWER(E,-CTW*J103)),IF(AND(RIGHT(I103,2)="PU")*AND(LEFT(I103,1)="M"),100/(AP-BP*POWER(E,-CP*J103)),IF(AND(RIGHT(I103,2)="PU")*AND(LEFT(I103,1)="F"),100/(APW-BPW*POWER(E,-CPW*J103)),IF(AND(RIGHT(I103,1)="D")*AND(LEFT(I103,1)="M"),100/(AD-BD*POWER(E,-CD*J103)),IF(AND(RIGHT(I103,1)="D")*AND(LEFT(I103,1)="F"),100/(ADW-BDW*POWER(E,-CDW*J103)),0))))))</f>
        <v>0</v>
      </c>
      <c r="AR103" s="9" t="b">
        <f t="shared" si="22"/>
        <v>0</v>
      </c>
      <c r="AS103" s="9" t="b">
        <f t="shared" si="23"/>
        <v>0</v>
      </c>
      <c r="AT103" s="9" t="b">
        <f t="shared" si="24"/>
        <v>0</v>
      </c>
      <c r="AU103" s="9" t="b">
        <f t="shared" si="25"/>
        <v>0</v>
      </c>
      <c r="AV103" s="9" t="b">
        <f t="shared" si="26"/>
        <v>0</v>
      </c>
      <c r="AW103" s="9" t="b">
        <f t="shared" si="27"/>
        <v>0</v>
      </c>
      <c r="AX103" s="9" t="b">
        <f t="shared" si="28"/>
        <v>0</v>
      </c>
      <c r="AY103" s="9" t="b">
        <f t="shared" si="29"/>
        <v>0</v>
      </c>
      <c r="AZ103" s="9" t="b">
        <f t="shared" si="30"/>
        <v>0</v>
      </c>
      <c r="BA103" s="8" t="b">
        <f t="shared" si="31"/>
        <v>0</v>
      </c>
      <c r="BB103" s="8" t="b">
        <f t="shared" si="32"/>
        <v>0</v>
      </c>
      <c r="BC103" s="8" t="b">
        <f t="shared" si="33"/>
        <v>0</v>
      </c>
      <c r="BD103" s="8" t="b">
        <f t="shared" si="34"/>
        <v>0</v>
      </c>
    </row>
    <row r="104" spans="1:56" x14ac:dyDescent="0.3">
      <c r="A104" s="56"/>
      <c r="B104" s="56"/>
      <c r="C104" s="57"/>
      <c r="D104" s="57"/>
      <c r="E104" s="57"/>
      <c r="F104" s="58"/>
      <c r="G104" s="39" t="str">
        <f>IF(F104="","",YEAR(DAT)-F104)</f>
        <v/>
      </c>
      <c r="H104" s="40" t="str">
        <f>IF(G104="","",IF(G104&lt;18,"Sub-Junior",IF(G104&lt;23,"Junior",IF(AND(G104&gt;39,G104&lt;45),"Master M1",IF(AND(G104&gt;44,G104&lt;50),"Master M2",IF(AND(G104&gt;49,G104&lt;55),"Master M3",IF(AND(G104&gt;54,G104&lt;60),"Master M4",IF(AND(G104&gt;59,G104&lt;70),"Master M5",IF(G104&gt;69,"Master M7","Open")))))))))</f>
        <v/>
      </c>
      <c r="I104" s="59"/>
      <c r="J104" s="59"/>
      <c r="K104" s="60" t="str">
        <f ca="1">IF(J104="","",VLOOKUP(J104,WeightClasses!$A$2:$E$17,IF(LEFT(I104,1)="F",IF(YEAR(TODAY())-F104&lt;18,4,2),IF(YEAR(TODAY())-F104&lt;18,5,3)),TRUE))</f>
        <v/>
      </c>
      <c r="L104" s="61"/>
      <c r="M104" s="62"/>
      <c r="N104" s="61"/>
      <c r="O104" s="63"/>
      <c r="P104" s="61"/>
      <c r="Q104" s="63"/>
      <c r="R104" s="64" t="str">
        <f>IF(OR(M104&lt;&gt;0,O104&lt;&gt;0,Q104&lt;&gt;0),MAX(IF(L104=$U$1,M104,0),IF(N104=$U$1,O104,0),IF(P104=$U$1,Q104,0)),"")</f>
        <v/>
      </c>
      <c r="S104" s="61"/>
      <c r="T104" s="63"/>
      <c r="U104" s="61"/>
      <c r="V104" s="63"/>
      <c r="W104" s="61"/>
      <c r="X104" s="63"/>
      <c r="Y104" s="64" t="str">
        <f>IF(OR(T104&lt;&gt;0,V104&lt;&gt;0,X104&lt;&gt;0),MAX(IF(S104=$U$1,T104,0),IF(U104=$U$1,V104,0),IF(W104=$U$1,X104,0)),"")</f>
        <v/>
      </c>
      <c r="Z104" s="65"/>
      <c r="AA104" s="66"/>
      <c r="AB104" s="65"/>
      <c r="AC104" s="66"/>
      <c r="AD104" s="65"/>
      <c r="AE104" s="66"/>
      <c r="AF104" s="64"/>
      <c r="AG104" s="52" t="str">
        <f>IF(OR(R104="",Y104=""),"",IF(BD104,"DSQ",IF(AND(RIGHT(I104,2)="SL",R104&lt;&gt;0,Y104&lt;&gt;0),IF(R104="",0,R104)+(IF(Y104="",0,Y104)),IF(AND(RIGHT(I104,2)="PU",R104&lt;&gt;0),R104,IF(AND(RIGHT(I104,1)="D",Y104&lt;&gt;0),Y104,0)))))</f>
        <v/>
      </c>
      <c r="AH104" s="67"/>
      <c r="AI104" s="52" t="str">
        <f>IF(G104="","",IF(AND(G104&gt;39,G104&lt;45),AG104*1.025,IF(AND(G104&gt;44,G104&lt;50),AG104*1.05,IF(AND(G104&gt;49,G104&lt;55),AG104*1.075,IF(AND(G104&gt;54,G104&lt;60),AG104*1.1,IF(AND(G104&gt;59,G104&lt;70),AG104*1.125,IF(AND(G104&gt;69,G104&lt;150),AG104*1.15,AG104*1)))))))</f>
        <v/>
      </c>
      <c r="AJ104" s="68" t="str">
        <f>IF(AND(AG104&lt;&gt;"",ISNUMBER(AG104)),AP104*AG104,"")</f>
        <v/>
      </c>
      <c r="AK104" s="52">
        <f>IF(AND(LEFT(I104,1)="M",RIGHT(I104,2)="SL"),95,IF(AND(LEFT(I104,1)="F",RIGHT(I104,2)="SL"),60,IF(AND(LEFT(I104,1)="M",RIGHT(I104,2)="PU"),90,IF(AND(LEFT(I104,1)="F",(RIGHT(I104,2)="PU")),55,IF(AND(LEFT(I104,1)="M",RIGHT(I104,1)="D"),100,IF(AND(LEFT(I104,1)="F",(RIGHT(I104,1)="D")),65,0))))))</f>
        <v>0</v>
      </c>
      <c r="AL104" s="52">
        <f>MAX(J104-AK104,0)</f>
        <v>0</v>
      </c>
      <c r="AM104" s="69">
        <f>AL104*0.05</f>
        <v>0</v>
      </c>
      <c r="AN104" s="78" t="str">
        <f>IF(AJ104="","",AJ104+AM104)</f>
        <v/>
      </c>
      <c r="AO104" s="80"/>
      <c r="AP104" s="68">
        <f>IF(AND(RIGHT(I104,2)="SL")*AND(LEFT(I104,1)="M"),100/(AT-BT*POWER(E,-CT*J104)),IF(AND(RIGHT(I104,2)="SL")*AND(LEFT(I104,1)="F"),100/(ATW-BTW*POWER(E,-CTW*J104)),IF(AND(RIGHT(I104,2)="PU")*AND(LEFT(I104,1)="M"),100/(AP-BP*POWER(E,-CP*J104)),IF(AND(RIGHT(I104,2)="PU")*AND(LEFT(I104,1)="F"),100/(APW-BPW*POWER(E,-CPW*J104)),IF(AND(RIGHT(I104,1)="D")*AND(LEFT(I104,1)="M"),100/(AD-BD*POWER(E,-CD*J104)),IF(AND(RIGHT(I104,1)="D")*AND(LEFT(I104,1)="F"),100/(ADW-BDW*POWER(E,-CDW*J104)),0))))))</f>
        <v>0</v>
      </c>
      <c r="AR104" s="9" t="b">
        <f t="shared" si="22"/>
        <v>0</v>
      </c>
      <c r="AS104" s="9" t="b">
        <f t="shared" si="23"/>
        <v>0</v>
      </c>
      <c r="AT104" s="9" t="b">
        <f t="shared" si="24"/>
        <v>0</v>
      </c>
      <c r="AU104" s="9" t="b">
        <f t="shared" si="25"/>
        <v>0</v>
      </c>
      <c r="AV104" s="9" t="b">
        <f t="shared" si="26"/>
        <v>0</v>
      </c>
      <c r="AW104" s="9" t="b">
        <f t="shared" si="27"/>
        <v>0</v>
      </c>
      <c r="AX104" s="9" t="b">
        <f t="shared" si="28"/>
        <v>0</v>
      </c>
      <c r="AY104" s="9" t="b">
        <f t="shared" si="29"/>
        <v>0</v>
      </c>
      <c r="AZ104" s="9" t="b">
        <f t="shared" si="30"/>
        <v>0</v>
      </c>
      <c r="BA104" s="8" t="b">
        <f t="shared" si="31"/>
        <v>0</v>
      </c>
      <c r="BB104" s="8" t="b">
        <f t="shared" si="32"/>
        <v>0</v>
      </c>
      <c r="BC104" s="8" t="b">
        <f t="shared" si="33"/>
        <v>0</v>
      </c>
      <c r="BD104" s="8" t="b">
        <f t="shared" si="34"/>
        <v>0</v>
      </c>
    </row>
    <row r="105" spans="1:56" x14ac:dyDescent="0.3">
      <c r="A105" s="56"/>
      <c r="B105" s="56"/>
      <c r="C105" s="57"/>
      <c r="D105" s="57"/>
      <c r="E105" s="57"/>
      <c r="F105" s="58"/>
      <c r="G105" s="39" t="str">
        <f>IF(F105="","",YEAR(DAT)-F105)</f>
        <v/>
      </c>
      <c r="H105" s="40" t="str">
        <f>IF(G105="","",IF(G105&lt;18,"Sub-Junior",IF(G105&lt;23,"Junior",IF(AND(G105&gt;39,G105&lt;45),"Master M1",IF(AND(G105&gt;44,G105&lt;50),"Master M2",IF(AND(G105&gt;49,G105&lt;55),"Master M3",IF(AND(G105&gt;54,G105&lt;60),"Master M4",IF(AND(G105&gt;59,G105&lt;70),"Master M5",IF(G105&gt;69,"Master M7","Open")))))))))</f>
        <v/>
      </c>
      <c r="I105" s="59"/>
      <c r="J105" s="59"/>
      <c r="K105" s="60" t="str">
        <f ca="1">IF(J105="","",VLOOKUP(J105,WeightClasses!$A$2:$E$17,IF(LEFT(I105,1)="F",IF(YEAR(TODAY())-F105&lt;18,4,2),IF(YEAR(TODAY())-F105&lt;18,5,3)),TRUE))</f>
        <v/>
      </c>
      <c r="L105" s="61"/>
      <c r="M105" s="62"/>
      <c r="N105" s="61"/>
      <c r="O105" s="63"/>
      <c r="P105" s="61"/>
      <c r="Q105" s="63"/>
      <c r="R105" s="64" t="str">
        <f>IF(OR(M105&lt;&gt;0,O105&lt;&gt;0,Q105&lt;&gt;0),MAX(IF(L105=$U$1,M105,0),IF(N105=$U$1,O105,0),IF(P105=$U$1,Q105,0)),"")</f>
        <v/>
      </c>
      <c r="S105" s="61"/>
      <c r="T105" s="63"/>
      <c r="U105" s="61"/>
      <c r="V105" s="63"/>
      <c r="W105" s="61"/>
      <c r="X105" s="63"/>
      <c r="Y105" s="64" t="str">
        <f>IF(OR(T105&lt;&gt;0,V105&lt;&gt;0,X105&lt;&gt;0),MAX(IF(S105=$U$1,T105,0),IF(U105=$U$1,V105,0),IF(W105=$U$1,X105,0)),"")</f>
        <v/>
      </c>
      <c r="Z105" s="65"/>
      <c r="AA105" s="66"/>
      <c r="AB105" s="65"/>
      <c r="AC105" s="66"/>
      <c r="AD105" s="65"/>
      <c r="AE105" s="66"/>
      <c r="AF105" s="64"/>
      <c r="AG105" s="52" t="str">
        <f>IF(OR(R105="",Y105=""),"",IF(BD105,"DSQ",IF(AND(RIGHT(I105,2)="SL",R105&lt;&gt;0,Y105&lt;&gt;0),IF(R105="",0,R105)+(IF(Y105="",0,Y105)),IF(AND(RIGHT(I105,2)="PU",R105&lt;&gt;0),R105,IF(AND(RIGHT(I105,1)="D",Y105&lt;&gt;0),Y105,0)))))</f>
        <v/>
      </c>
      <c r="AH105" s="67"/>
      <c r="AI105" s="52" t="str">
        <f>IF(G105="","",IF(AND(G105&gt;39,G105&lt;45),AG105*1.025,IF(AND(G105&gt;44,G105&lt;50),AG105*1.05,IF(AND(G105&gt;49,G105&lt;55),AG105*1.075,IF(AND(G105&gt;54,G105&lt;60),AG105*1.1,IF(AND(G105&gt;59,G105&lt;70),AG105*1.125,IF(AND(G105&gt;69,G105&lt;150),AG105*1.15,AG105*1)))))))</f>
        <v/>
      </c>
      <c r="AJ105" s="68" t="str">
        <f>IF(AND(AG105&lt;&gt;"",ISNUMBER(AG105)),AP105*AG105,"")</f>
        <v/>
      </c>
      <c r="AK105" s="52">
        <f>IF(AND(LEFT(I105,1)="M",RIGHT(I105,2)="SL"),95,IF(AND(LEFT(I105,1)="F",RIGHT(I105,2)="SL"),60,IF(AND(LEFT(I105,1)="M",RIGHT(I105,2)="PU"),90,IF(AND(LEFT(I105,1)="F",(RIGHT(I105,2)="PU")),55,IF(AND(LEFT(I105,1)="M",RIGHT(I105,1)="D"),100,IF(AND(LEFT(I105,1)="F",(RIGHT(I105,1)="D")),65,0))))))</f>
        <v>0</v>
      </c>
      <c r="AL105" s="52">
        <f>MAX(J105-AK105,0)</f>
        <v>0</v>
      </c>
      <c r="AM105" s="69">
        <f>AL105*0.05</f>
        <v>0</v>
      </c>
      <c r="AN105" s="78" t="str">
        <f>IF(AJ105="","",AJ105+AM105)</f>
        <v/>
      </c>
      <c r="AO105" s="80"/>
      <c r="AP105" s="68">
        <f>IF(AND(RIGHT(I105,2)="SL")*AND(LEFT(I105,1)="M"),100/(AT-BT*POWER(E,-CT*J105)),IF(AND(RIGHT(I105,2)="SL")*AND(LEFT(I105,1)="F"),100/(ATW-BTW*POWER(E,-CTW*J105)),IF(AND(RIGHT(I105,2)="PU")*AND(LEFT(I105,1)="M"),100/(AP-BP*POWER(E,-CP*J105)),IF(AND(RIGHT(I105,2)="PU")*AND(LEFT(I105,1)="F"),100/(APW-BPW*POWER(E,-CPW*J105)),IF(AND(RIGHT(I105,1)="D")*AND(LEFT(I105,1)="M"),100/(AD-BD*POWER(E,-CD*J105)),IF(AND(RIGHT(I105,1)="D")*AND(LEFT(I105,1)="F"),100/(ADW-BDW*POWER(E,-CDW*J105)),0))))))</f>
        <v>0</v>
      </c>
      <c r="AR105" s="9" t="b">
        <f t="shared" si="22"/>
        <v>0</v>
      </c>
      <c r="AS105" s="9" t="b">
        <f t="shared" si="23"/>
        <v>0</v>
      </c>
      <c r="AT105" s="9" t="b">
        <f t="shared" si="24"/>
        <v>0</v>
      </c>
      <c r="AU105" s="9" t="b">
        <f t="shared" si="25"/>
        <v>0</v>
      </c>
      <c r="AV105" s="9" t="b">
        <f t="shared" si="26"/>
        <v>0</v>
      </c>
      <c r="AW105" s="9" t="b">
        <f t="shared" si="27"/>
        <v>0</v>
      </c>
      <c r="AX105" s="9" t="b">
        <f t="shared" si="28"/>
        <v>0</v>
      </c>
      <c r="AY105" s="9" t="b">
        <f t="shared" si="29"/>
        <v>0</v>
      </c>
      <c r="AZ105" s="9" t="b">
        <f t="shared" si="30"/>
        <v>0</v>
      </c>
      <c r="BA105" s="8" t="b">
        <f t="shared" si="31"/>
        <v>0</v>
      </c>
      <c r="BB105" s="8" t="b">
        <f t="shared" si="32"/>
        <v>0</v>
      </c>
      <c r="BC105" s="8" t="b">
        <f t="shared" si="33"/>
        <v>0</v>
      </c>
      <c r="BD105" s="8" t="b">
        <f t="shared" si="34"/>
        <v>0</v>
      </c>
    </row>
  </sheetData>
  <sheetProtection sheet="1" objects="1" scenarios="1" sort="0" autoFilter="0"/>
  <autoFilter ref="A4:AO4" xr:uid="{F62A860C-D9D5-46C0-B2D0-09918BEACFCD}">
    <filterColumn colId="11" showButton="0"/>
    <filterColumn colId="13" showButton="0"/>
    <filterColumn colId="15" showButton="0"/>
    <filterColumn colId="18" showButton="0"/>
    <filterColumn colId="20" showButton="0"/>
    <filterColumn colId="22" showButton="0"/>
    <filterColumn colId="25" showButton="0"/>
    <filterColumn colId="27" showButton="0"/>
    <filterColumn colId="29" showButton="0"/>
  </autoFilter>
  <mergeCells count="12">
    <mergeCell ref="E2:S2"/>
    <mergeCell ref="E3:S3"/>
    <mergeCell ref="L4:M4"/>
    <mergeCell ref="E1:S1"/>
    <mergeCell ref="AD4:AE4"/>
    <mergeCell ref="Z4:AA4"/>
    <mergeCell ref="N4:O4"/>
    <mergeCell ref="P4:Q4"/>
    <mergeCell ref="S4:T4"/>
    <mergeCell ref="U4:V4"/>
    <mergeCell ref="W4:X4"/>
    <mergeCell ref="AB4:AC4"/>
  </mergeCells>
  <phoneticPr fontId="10" type="noConversion"/>
  <conditionalFormatting sqref="O5:O105 V5:V105 AC5:AC105 T5:T105 AA5:AA105 M5:M105 AE5:AE105 X5:X105 Q5:R105">
    <cfRule type="expression" dxfId="76" priority="126">
      <formula>AND(L5=$U$2)</formula>
    </cfRule>
    <cfRule type="expression" dxfId="75" priority="127">
      <formula>AND(L5=$U$1)</formula>
    </cfRule>
  </conditionalFormatting>
  <conditionalFormatting sqref="N5:N105">
    <cfRule type="cellIs" dxfId="68" priority="72" operator="equal">
      <formula>$U$2</formula>
    </cfRule>
    <cfRule type="cellIs" dxfId="67" priority="73" operator="equal">
      <formula>$U$1</formula>
    </cfRule>
  </conditionalFormatting>
  <conditionalFormatting sqref="P5:P105">
    <cfRule type="cellIs" dxfId="66" priority="70" operator="equal">
      <formula>$U$2</formula>
    </cfRule>
    <cfRule type="cellIs" dxfId="65" priority="71" operator="equal">
      <formula>$U$1</formula>
    </cfRule>
  </conditionalFormatting>
  <conditionalFormatting sqref="S5:S105">
    <cfRule type="cellIs" dxfId="64" priority="68" operator="equal">
      <formula>$U$2</formula>
    </cfRule>
    <cfRule type="cellIs" dxfId="63" priority="69" operator="equal">
      <formula>$U$1</formula>
    </cfRule>
  </conditionalFormatting>
  <conditionalFormatting sqref="U5:U105">
    <cfRule type="cellIs" dxfId="62" priority="66" operator="equal">
      <formula>$U$2</formula>
    </cfRule>
    <cfRule type="cellIs" dxfId="61" priority="67" operator="equal">
      <formula>$U$1</formula>
    </cfRule>
  </conditionalFormatting>
  <conditionalFormatting sqref="W5:W105">
    <cfRule type="cellIs" dxfId="60" priority="64" operator="equal">
      <formula>$U$2</formula>
    </cfRule>
    <cfRule type="cellIs" dxfId="59" priority="65" operator="equal">
      <formula>$U$1</formula>
    </cfRule>
  </conditionalFormatting>
  <conditionalFormatting sqref="Z5:Z105">
    <cfRule type="cellIs" dxfId="58" priority="62" operator="equal">
      <formula>$U$2</formula>
    </cfRule>
    <cfRule type="cellIs" dxfId="57" priority="63" operator="equal">
      <formula>$U$1</formula>
    </cfRule>
  </conditionalFormatting>
  <conditionalFormatting sqref="AB5:AB105">
    <cfRule type="cellIs" dxfId="56" priority="60" operator="equal">
      <formula>$U$2</formula>
    </cfRule>
    <cfRule type="cellIs" dxfId="55" priority="61" operator="equal">
      <formula>$U$1</formula>
    </cfRule>
  </conditionalFormatting>
  <conditionalFormatting sqref="AD5:AD105">
    <cfRule type="cellIs" dxfId="54" priority="58" operator="equal">
      <formula>$U$2</formula>
    </cfRule>
    <cfRule type="cellIs" dxfId="53" priority="59" operator="equal">
      <formula>$U$1</formula>
    </cfRule>
  </conditionalFormatting>
  <conditionalFormatting sqref="L5:L105">
    <cfRule type="cellIs" dxfId="52" priority="52" operator="equal">
      <formula>$U$2</formula>
    </cfRule>
    <cfRule type="cellIs" dxfId="51" priority="53" operator="equal">
      <formula>$U$1</formula>
    </cfRule>
  </conditionalFormatting>
  <conditionalFormatting sqref="Y5:Y105">
    <cfRule type="expression" dxfId="50" priority="50">
      <formula>AND(X5=$U$2)</formula>
    </cfRule>
    <cfRule type="expression" dxfId="49" priority="51">
      <formula>AND(X5=$U$1)</formula>
    </cfRule>
  </conditionalFormatting>
  <conditionalFormatting sqref="AF5:AF105">
    <cfRule type="expression" dxfId="48" priority="48">
      <formula>AND(AE5=$U$2)</formula>
    </cfRule>
    <cfRule type="expression" dxfId="47" priority="49">
      <formula>AND(AE5=$U$1)</formula>
    </cfRule>
  </conditionalFormatting>
  <conditionalFormatting sqref="AP5:AP105">
    <cfRule type="cellIs" dxfId="46" priority="47" operator="equal">
      <formula>0</formula>
    </cfRule>
  </conditionalFormatting>
  <dataValidations count="1">
    <dataValidation type="list" allowBlank="1" showInputMessage="1" showErrorMessage="1" sqref="AD5:AD105 Z5:Z105 W5:W105 U5:U105 S5:S105 P5:P105 AB5:AB105 L5:L105 N5:N105" xr:uid="{00000000-0002-0000-0000-000000000000}">
      <formula1>$U$1:$U$2</formula1>
    </dataValidation>
  </dataValidations>
  <pageMargins left="0.70000000000000007" right="0.70000000000000007" top="0.75000000000000011" bottom="0.75000000000000011" header="0.30000000000000004" footer="0.30000000000000004"/>
  <pageSetup scale="62"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067" r:id="rId4" name="Button 19">
              <controlPr defaultSize="0" print="0" autoFill="0" autoPict="0" macro="[0]!Button2_Click" altText="Clear All Data">
                <anchor moveWithCells="1" sizeWithCells="1">
                  <from>
                    <xdr:col>33</xdr:col>
                    <xdr:colOff>205740</xdr:colOff>
                    <xdr:row>0</xdr:row>
                    <xdr:rowOff>76200</xdr:rowOff>
                  </from>
                  <to>
                    <xdr:col>41</xdr:col>
                    <xdr:colOff>0</xdr:colOff>
                    <xdr:row>1</xdr:row>
                    <xdr:rowOff>152400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1000000}">
          <x14:formula1>
            <xm:f>'ISF GL Formula'!$A$4:$A$9</xm:f>
          </x14:formula1>
          <xm:sqref>I5:I105</xm:sqref>
        </x14:dataValidation>
      </x14:dataValidations>
    </ex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3"/>
  <dimension ref="A1:F9"/>
  <sheetViews>
    <sheetView workbookViewId="0">
      <selection activeCell="D34" sqref="D34"/>
    </sheetView>
  </sheetViews>
  <sheetFormatPr defaultColWidth="11" defaultRowHeight="13.2" x14ac:dyDescent="0.25"/>
  <cols>
    <col min="1" max="1" width="14.6640625" style="3" customWidth="1"/>
    <col min="2" max="2" width="24.33203125" style="3" customWidth="1"/>
    <col min="3" max="6" width="12.6640625" style="3" customWidth="1"/>
    <col min="7" max="252" width="11" style="2"/>
    <col min="253" max="253" width="30.6640625" style="2" customWidth="1"/>
    <col min="254" max="257" width="12.6640625" style="2" customWidth="1"/>
    <col min="258" max="508" width="11" style="2"/>
    <col min="509" max="509" width="30.6640625" style="2" customWidth="1"/>
    <col min="510" max="513" width="12.6640625" style="2" customWidth="1"/>
    <col min="514" max="764" width="11" style="2"/>
    <col min="765" max="765" width="30.6640625" style="2" customWidth="1"/>
    <col min="766" max="769" width="12.6640625" style="2" customWidth="1"/>
    <col min="770" max="1020" width="11" style="2"/>
    <col min="1021" max="1021" width="30.6640625" style="2" customWidth="1"/>
    <col min="1022" max="1025" width="12.6640625" style="2" customWidth="1"/>
    <col min="1026" max="1276" width="11" style="2"/>
    <col min="1277" max="1277" width="30.6640625" style="2" customWidth="1"/>
    <col min="1278" max="1281" width="12.6640625" style="2" customWidth="1"/>
    <col min="1282" max="1532" width="11" style="2"/>
    <col min="1533" max="1533" width="30.6640625" style="2" customWidth="1"/>
    <col min="1534" max="1537" width="12.6640625" style="2" customWidth="1"/>
    <col min="1538" max="1788" width="11" style="2"/>
    <col min="1789" max="1789" width="30.6640625" style="2" customWidth="1"/>
    <col min="1790" max="1793" width="12.6640625" style="2" customWidth="1"/>
    <col min="1794" max="2044" width="11" style="2"/>
    <col min="2045" max="2045" width="30.6640625" style="2" customWidth="1"/>
    <col min="2046" max="2049" width="12.6640625" style="2" customWidth="1"/>
    <col min="2050" max="2300" width="11" style="2"/>
    <col min="2301" max="2301" width="30.6640625" style="2" customWidth="1"/>
    <col min="2302" max="2305" width="12.6640625" style="2" customWidth="1"/>
    <col min="2306" max="2556" width="11" style="2"/>
    <col min="2557" max="2557" width="30.6640625" style="2" customWidth="1"/>
    <col min="2558" max="2561" width="12.6640625" style="2" customWidth="1"/>
    <col min="2562" max="2812" width="11" style="2"/>
    <col min="2813" max="2813" width="30.6640625" style="2" customWidth="1"/>
    <col min="2814" max="2817" width="12.6640625" style="2" customWidth="1"/>
    <col min="2818" max="3068" width="11" style="2"/>
    <col min="3069" max="3069" width="30.6640625" style="2" customWidth="1"/>
    <col min="3070" max="3073" width="12.6640625" style="2" customWidth="1"/>
    <col min="3074" max="3324" width="11" style="2"/>
    <col min="3325" max="3325" width="30.6640625" style="2" customWidth="1"/>
    <col min="3326" max="3329" width="12.6640625" style="2" customWidth="1"/>
    <col min="3330" max="3580" width="11" style="2"/>
    <col min="3581" max="3581" width="30.6640625" style="2" customWidth="1"/>
    <col min="3582" max="3585" width="12.6640625" style="2" customWidth="1"/>
    <col min="3586" max="3836" width="11" style="2"/>
    <col min="3837" max="3837" width="30.6640625" style="2" customWidth="1"/>
    <col min="3838" max="3841" width="12.6640625" style="2" customWidth="1"/>
    <col min="3842" max="4092" width="11" style="2"/>
    <col min="4093" max="4093" width="30.6640625" style="2" customWidth="1"/>
    <col min="4094" max="4097" width="12.6640625" style="2" customWidth="1"/>
    <col min="4098" max="4348" width="11" style="2"/>
    <col min="4349" max="4349" width="30.6640625" style="2" customWidth="1"/>
    <col min="4350" max="4353" width="12.6640625" style="2" customWidth="1"/>
    <col min="4354" max="4604" width="11" style="2"/>
    <col min="4605" max="4605" width="30.6640625" style="2" customWidth="1"/>
    <col min="4606" max="4609" width="12.6640625" style="2" customWidth="1"/>
    <col min="4610" max="4860" width="11" style="2"/>
    <col min="4861" max="4861" width="30.6640625" style="2" customWidth="1"/>
    <col min="4862" max="4865" width="12.6640625" style="2" customWidth="1"/>
    <col min="4866" max="5116" width="11" style="2"/>
    <col min="5117" max="5117" width="30.6640625" style="2" customWidth="1"/>
    <col min="5118" max="5121" width="12.6640625" style="2" customWidth="1"/>
    <col min="5122" max="5372" width="11" style="2"/>
    <col min="5373" max="5373" width="30.6640625" style="2" customWidth="1"/>
    <col min="5374" max="5377" width="12.6640625" style="2" customWidth="1"/>
    <col min="5378" max="5628" width="11" style="2"/>
    <col min="5629" max="5629" width="30.6640625" style="2" customWidth="1"/>
    <col min="5630" max="5633" width="12.6640625" style="2" customWidth="1"/>
    <col min="5634" max="5884" width="11" style="2"/>
    <col min="5885" max="5885" width="30.6640625" style="2" customWidth="1"/>
    <col min="5886" max="5889" width="12.6640625" style="2" customWidth="1"/>
    <col min="5890" max="6140" width="11" style="2"/>
    <col min="6141" max="6141" width="30.6640625" style="2" customWidth="1"/>
    <col min="6142" max="6145" width="12.6640625" style="2" customWidth="1"/>
    <col min="6146" max="6396" width="11" style="2"/>
    <col min="6397" max="6397" width="30.6640625" style="2" customWidth="1"/>
    <col min="6398" max="6401" width="12.6640625" style="2" customWidth="1"/>
    <col min="6402" max="6652" width="11" style="2"/>
    <col min="6653" max="6653" width="30.6640625" style="2" customWidth="1"/>
    <col min="6654" max="6657" width="12.6640625" style="2" customWidth="1"/>
    <col min="6658" max="6908" width="11" style="2"/>
    <col min="6909" max="6909" width="30.6640625" style="2" customWidth="1"/>
    <col min="6910" max="6913" width="12.6640625" style="2" customWidth="1"/>
    <col min="6914" max="7164" width="11" style="2"/>
    <col min="7165" max="7165" width="30.6640625" style="2" customWidth="1"/>
    <col min="7166" max="7169" width="12.6640625" style="2" customWidth="1"/>
    <col min="7170" max="7420" width="11" style="2"/>
    <col min="7421" max="7421" width="30.6640625" style="2" customWidth="1"/>
    <col min="7422" max="7425" width="12.6640625" style="2" customWidth="1"/>
    <col min="7426" max="7676" width="11" style="2"/>
    <col min="7677" max="7677" width="30.6640625" style="2" customWidth="1"/>
    <col min="7678" max="7681" width="12.6640625" style="2" customWidth="1"/>
    <col min="7682" max="7932" width="11" style="2"/>
    <col min="7933" max="7933" width="30.6640625" style="2" customWidth="1"/>
    <col min="7934" max="7937" width="12.6640625" style="2" customWidth="1"/>
    <col min="7938" max="8188" width="11" style="2"/>
    <col min="8189" max="8189" width="30.6640625" style="2" customWidth="1"/>
    <col min="8190" max="8193" width="12.6640625" style="2" customWidth="1"/>
    <col min="8194" max="8444" width="11" style="2"/>
    <col min="8445" max="8445" width="30.6640625" style="2" customWidth="1"/>
    <col min="8446" max="8449" width="12.6640625" style="2" customWidth="1"/>
    <col min="8450" max="8700" width="11" style="2"/>
    <col min="8701" max="8701" width="30.6640625" style="2" customWidth="1"/>
    <col min="8702" max="8705" width="12.6640625" style="2" customWidth="1"/>
    <col min="8706" max="8956" width="11" style="2"/>
    <col min="8957" max="8957" width="30.6640625" style="2" customWidth="1"/>
    <col min="8958" max="8961" width="12.6640625" style="2" customWidth="1"/>
    <col min="8962" max="9212" width="11" style="2"/>
    <col min="9213" max="9213" width="30.6640625" style="2" customWidth="1"/>
    <col min="9214" max="9217" width="12.6640625" style="2" customWidth="1"/>
    <col min="9218" max="9468" width="11" style="2"/>
    <col min="9469" max="9469" width="30.6640625" style="2" customWidth="1"/>
    <col min="9470" max="9473" width="12.6640625" style="2" customWidth="1"/>
    <col min="9474" max="9724" width="11" style="2"/>
    <col min="9725" max="9725" width="30.6640625" style="2" customWidth="1"/>
    <col min="9726" max="9729" width="12.6640625" style="2" customWidth="1"/>
    <col min="9730" max="9980" width="11" style="2"/>
    <col min="9981" max="9981" width="30.6640625" style="2" customWidth="1"/>
    <col min="9982" max="9985" width="12.6640625" style="2" customWidth="1"/>
    <col min="9986" max="10236" width="11" style="2"/>
    <col min="10237" max="10237" width="30.6640625" style="2" customWidth="1"/>
    <col min="10238" max="10241" width="12.6640625" style="2" customWidth="1"/>
    <col min="10242" max="10492" width="11" style="2"/>
    <col min="10493" max="10493" width="30.6640625" style="2" customWidth="1"/>
    <col min="10494" max="10497" width="12.6640625" style="2" customWidth="1"/>
    <col min="10498" max="10748" width="11" style="2"/>
    <col min="10749" max="10749" width="30.6640625" style="2" customWidth="1"/>
    <col min="10750" max="10753" width="12.6640625" style="2" customWidth="1"/>
    <col min="10754" max="11004" width="11" style="2"/>
    <col min="11005" max="11005" width="30.6640625" style="2" customWidth="1"/>
    <col min="11006" max="11009" width="12.6640625" style="2" customWidth="1"/>
    <col min="11010" max="11260" width="11" style="2"/>
    <col min="11261" max="11261" width="30.6640625" style="2" customWidth="1"/>
    <col min="11262" max="11265" width="12.6640625" style="2" customWidth="1"/>
    <col min="11266" max="11516" width="11" style="2"/>
    <col min="11517" max="11517" width="30.6640625" style="2" customWidth="1"/>
    <col min="11518" max="11521" width="12.6640625" style="2" customWidth="1"/>
    <col min="11522" max="11772" width="11" style="2"/>
    <col min="11773" max="11773" width="30.6640625" style="2" customWidth="1"/>
    <col min="11774" max="11777" width="12.6640625" style="2" customWidth="1"/>
    <col min="11778" max="12028" width="11" style="2"/>
    <col min="12029" max="12029" width="30.6640625" style="2" customWidth="1"/>
    <col min="12030" max="12033" width="12.6640625" style="2" customWidth="1"/>
    <col min="12034" max="12284" width="11" style="2"/>
    <col min="12285" max="12285" width="30.6640625" style="2" customWidth="1"/>
    <col min="12286" max="12289" width="12.6640625" style="2" customWidth="1"/>
    <col min="12290" max="12540" width="11" style="2"/>
    <col min="12541" max="12541" width="30.6640625" style="2" customWidth="1"/>
    <col min="12542" max="12545" width="12.6640625" style="2" customWidth="1"/>
    <col min="12546" max="12796" width="11" style="2"/>
    <col min="12797" max="12797" width="30.6640625" style="2" customWidth="1"/>
    <col min="12798" max="12801" width="12.6640625" style="2" customWidth="1"/>
    <col min="12802" max="13052" width="11" style="2"/>
    <col min="13053" max="13053" width="30.6640625" style="2" customWidth="1"/>
    <col min="13054" max="13057" width="12.6640625" style="2" customWidth="1"/>
    <col min="13058" max="13308" width="11" style="2"/>
    <col min="13309" max="13309" width="30.6640625" style="2" customWidth="1"/>
    <col min="13310" max="13313" width="12.6640625" style="2" customWidth="1"/>
    <col min="13314" max="13564" width="11" style="2"/>
    <col min="13565" max="13565" width="30.6640625" style="2" customWidth="1"/>
    <col min="13566" max="13569" width="12.6640625" style="2" customWidth="1"/>
    <col min="13570" max="13820" width="11" style="2"/>
    <col min="13821" max="13821" width="30.6640625" style="2" customWidth="1"/>
    <col min="13822" max="13825" width="12.6640625" style="2" customWidth="1"/>
    <col min="13826" max="14076" width="11" style="2"/>
    <col min="14077" max="14077" width="30.6640625" style="2" customWidth="1"/>
    <col min="14078" max="14081" width="12.6640625" style="2" customWidth="1"/>
    <col min="14082" max="14332" width="11" style="2"/>
    <col min="14333" max="14333" width="30.6640625" style="2" customWidth="1"/>
    <col min="14334" max="14337" width="12.6640625" style="2" customWidth="1"/>
    <col min="14338" max="14588" width="11" style="2"/>
    <col min="14589" max="14589" width="30.6640625" style="2" customWidth="1"/>
    <col min="14590" max="14593" width="12.6640625" style="2" customWidth="1"/>
    <col min="14594" max="14844" width="11" style="2"/>
    <col min="14845" max="14845" width="30.6640625" style="2" customWidth="1"/>
    <col min="14846" max="14849" width="12.6640625" style="2" customWidth="1"/>
    <col min="14850" max="15100" width="11" style="2"/>
    <col min="15101" max="15101" width="30.6640625" style="2" customWidth="1"/>
    <col min="15102" max="15105" width="12.6640625" style="2" customWidth="1"/>
    <col min="15106" max="15356" width="11" style="2"/>
    <col min="15357" max="15357" width="30.6640625" style="2" customWidth="1"/>
    <col min="15358" max="15361" width="12.6640625" style="2" customWidth="1"/>
    <col min="15362" max="15612" width="11" style="2"/>
    <col min="15613" max="15613" width="30.6640625" style="2" customWidth="1"/>
    <col min="15614" max="15617" width="12.6640625" style="2" customWidth="1"/>
    <col min="15618" max="15868" width="11" style="2"/>
    <col min="15869" max="15869" width="30.6640625" style="2" customWidth="1"/>
    <col min="15870" max="15873" width="12.6640625" style="2" customWidth="1"/>
    <col min="15874" max="16124" width="11" style="2"/>
    <col min="16125" max="16125" width="30.6640625" style="2" customWidth="1"/>
    <col min="16126" max="16129" width="12.6640625" style="2" customWidth="1"/>
    <col min="16130" max="16384" width="11" style="2"/>
  </cols>
  <sheetData>
    <row r="1" spans="1:6" ht="14.4" customHeight="1" x14ac:dyDescent="0.25">
      <c r="A1" s="88" t="s">
        <v>30</v>
      </c>
      <c r="B1" s="88"/>
      <c r="C1" s="88"/>
      <c r="D1" s="88"/>
      <c r="E1" s="88"/>
      <c r="F1" s="7"/>
    </row>
    <row r="2" spans="1:6" ht="1.2" customHeight="1" x14ac:dyDescent="0.25">
      <c r="A2" s="88"/>
      <c r="B2" s="88"/>
      <c r="C2" s="88"/>
      <c r="D2" s="88"/>
      <c r="E2" s="88"/>
      <c r="F2" s="6"/>
    </row>
    <row r="3" spans="1:6" x14ac:dyDescent="0.25">
      <c r="A3" s="34" t="s">
        <v>31</v>
      </c>
      <c r="B3" s="34" t="s">
        <v>32</v>
      </c>
      <c r="C3" s="34" t="s">
        <v>33</v>
      </c>
      <c r="D3" s="34" t="s">
        <v>34</v>
      </c>
      <c r="E3" s="34" t="s">
        <v>35</v>
      </c>
      <c r="F3" s="23"/>
    </row>
    <row r="4" spans="1:6" x14ac:dyDescent="0.25">
      <c r="A4" s="38" t="s">
        <v>36</v>
      </c>
      <c r="B4" s="37" t="s">
        <v>37</v>
      </c>
      <c r="C4" s="33">
        <v>799.81893000000002</v>
      </c>
      <c r="D4" s="33">
        <v>681.45441000000005</v>
      </c>
      <c r="E4" s="33">
        <v>6.1399999999999996E-3</v>
      </c>
      <c r="F4" s="32"/>
    </row>
    <row r="5" spans="1:6" x14ac:dyDescent="0.25">
      <c r="A5" s="38" t="s">
        <v>38</v>
      </c>
      <c r="B5" s="37" t="s">
        <v>39</v>
      </c>
      <c r="C5" s="35">
        <v>320.98041000000001</v>
      </c>
      <c r="D5" s="35">
        <v>281.40258</v>
      </c>
      <c r="E5" s="35">
        <v>1.008E-2</v>
      </c>
      <c r="F5" s="32"/>
    </row>
    <row r="6" spans="1:6" x14ac:dyDescent="0.25">
      <c r="A6" s="38" t="s">
        <v>40</v>
      </c>
      <c r="B6" s="37" t="s">
        <v>41</v>
      </c>
      <c r="C6" s="35">
        <v>381.22073</v>
      </c>
      <c r="D6" s="35">
        <v>73.793779999999998</v>
      </c>
      <c r="E6" s="35">
        <v>2.3980000000000001E-2</v>
      </c>
      <c r="F6" s="32"/>
    </row>
    <row r="7" spans="1:6" x14ac:dyDescent="0.25">
      <c r="A7" s="38" t="s">
        <v>42</v>
      </c>
      <c r="B7" s="37" t="s">
        <v>43</v>
      </c>
      <c r="C7" s="33">
        <v>406.88531</v>
      </c>
      <c r="D7" s="33">
        <v>697.06187999999997</v>
      </c>
      <c r="E7" s="33">
        <v>2.0320000000000001E-2</v>
      </c>
      <c r="F7" s="32"/>
    </row>
    <row r="8" spans="1:6" x14ac:dyDescent="0.25">
      <c r="A8" s="38" t="s">
        <v>44</v>
      </c>
      <c r="B8" s="37" t="s">
        <v>45</v>
      </c>
      <c r="C8" s="35">
        <v>142.40397999999999</v>
      </c>
      <c r="D8" s="35">
        <v>442.52670999999998</v>
      </c>
      <c r="E8" s="35">
        <v>4.7239999999999997E-2</v>
      </c>
      <c r="F8" s="32"/>
    </row>
    <row r="9" spans="1:6" x14ac:dyDescent="0.25">
      <c r="A9" s="38" t="s">
        <v>46</v>
      </c>
      <c r="B9" s="37" t="s">
        <v>47</v>
      </c>
      <c r="C9" s="35">
        <v>221.82209</v>
      </c>
      <c r="D9" s="35">
        <v>357.00376999999997</v>
      </c>
      <c r="E9" s="35">
        <v>2.937E-2</v>
      </c>
      <c r="F9" s="32"/>
    </row>
  </sheetData>
  <mergeCells count="1">
    <mergeCell ref="A1:E2"/>
  </mergeCells>
  <dataValidations count="1">
    <dataValidation type="list" operator="equal" allowBlank="1" showInputMessage="1" showErrorMessage="1" sqref="B65526 IS65526 SO65526 ACK65526 AMG65526 AWC65526 BFY65526 BPU65526 BZQ65526 CJM65526 CTI65526 DDE65526 DNA65526 DWW65526 EGS65526 EQO65526 FAK65526 FKG65526 FUC65526 GDY65526 GNU65526 GXQ65526 HHM65526 HRI65526 IBE65526 ILA65526 IUW65526 JES65526 JOO65526 JYK65526 KIG65526 KSC65526 LBY65526 LLU65526 LVQ65526 MFM65526 MPI65526 MZE65526 NJA65526 NSW65526 OCS65526 OMO65526 OWK65526 PGG65526 PQC65526 PZY65526 QJU65526 QTQ65526 RDM65526 RNI65526 RXE65526 SHA65526 SQW65526 TAS65526 TKO65526 TUK65526 UEG65526 UOC65526 UXY65526 VHU65526 VRQ65526 WBM65526 WLI65526 WVE65526 B131062 IS131062 SO131062 ACK131062 AMG131062 AWC131062 BFY131062 BPU131062 BZQ131062 CJM131062 CTI131062 DDE131062 DNA131062 DWW131062 EGS131062 EQO131062 FAK131062 FKG131062 FUC131062 GDY131062 GNU131062 GXQ131062 HHM131062 HRI131062 IBE131062 ILA131062 IUW131062 JES131062 JOO131062 JYK131062 KIG131062 KSC131062 LBY131062 LLU131062 LVQ131062 MFM131062 MPI131062 MZE131062 NJA131062 NSW131062 OCS131062 OMO131062 OWK131062 PGG131062 PQC131062 PZY131062 QJU131062 QTQ131062 RDM131062 RNI131062 RXE131062 SHA131062 SQW131062 TAS131062 TKO131062 TUK131062 UEG131062 UOC131062 UXY131062 VHU131062 VRQ131062 WBM131062 WLI131062 WVE131062 B196598 IS196598 SO196598 ACK196598 AMG196598 AWC196598 BFY196598 BPU196598 BZQ196598 CJM196598 CTI196598 DDE196598 DNA196598 DWW196598 EGS196598 EQO196598 FAK196598 FKG196598 FUC196598 GDY196598 GNU196598 GXQ196598 HHM196598 HRI196598 IBE196598 ILA196598 IUW196598 JES196598 JOO196598 JYK196598 KIG196598 KSC196598 LBY196598 LLU196598 LVQ196598 MFM196598 MPI196598 MZE196598 NJA196598 NSW196598 OCS196598 OMO196598 OWK196598 PGG196598 PQC196598 PZY196598 QJU196598 QTQ196598 RDM196598 RNI196598 RXE196598 SHA196598 SQW196598 TAS196598 TKO196598 TUK196598 UEG196598 UOC196598 UXY196598 VHU196598 VRQ196598 WBM196598 WLI196598 WVE196598 B262134 IS262134 SO262134 ACK262134 AMG262134 AWC262134 BFY262134 BPU262134 BZQ262134 CJM262134 CTI262134 DDE262134 DNA262134 DWW262134 EGS262134 EQO262134 FAK262134 FKG262134 FUC262134 GDY262134 GNU262134 GXQ262134 HHM262134 HRI262134 IBE262134 ILA262134 IUW262134 JES262134 JOO262134 JYK262134 KIG262134 KSC262134 LBY262134 LLU262134 LVQ262134 MFM262134 MPI262134 MZE262134 NJA262134 NSW262134 OCS262134 OMO262134 OWK262134 PGG262134 PQC262134 PZY262134 QJU262134 QTQ262134 RDM262134 RNI262134 RXE262134 SHA262134 SQW262134 TAS262134 TKO262134 TUK262134 UEG262134 UOC262134 UXY262134 VHU262134 VRQ262134 WBM262134 WLI262134 WVE262134 B327670 IS327670 SO327670 ACK327670 AMG327670 AWC327670 BFY327670 BPU327670 BZQ327670 CJM327670 CTI327670 DDE327670 DNA327670 DWW327670 EGS327670 EQO327670 FAK327670 FKG327670 FUC327670 GDY327670 GNU327670 GXQ327670 HHM327670 HRI327670 IBE327670 ILA327670 IUW327670 JES327670 JOO327670 JYK327670 KIG327670 KSC327670 LBY327670 LLU327670 LVQ327670 MFM327670 MPI327670 MZE327670 NJA327670 NSW327670 OCS327670 OMO327670 OWK327670 PGG327670 PQC327670 PZY327670 QJU327670 QTQ327670 RDM327670 RNI327670 RXE327670 SHA327670 SQW327670 TAS327670 TKO327670 TUK327670 UEG327670 UOC327670 UXY327670 VHU327670 VRQ327670 WBM327670 WLI327670 WVE327670 B393206 IS393206 SO393206 ACK393206 AMG393206 AWC393206 BFY393206 BPU393206 BZQ393206 CJM393206 CTI393206 DDE393206 DNA393206 DWW393206 EGS393206 EQO393206 FAK393206 FKG393206 FUC393206 GDY393206 GNU393206 GXQ393206 HHM393206 HRI393206 IBE393206 ILA393206 IUW393206 JES393206 JOO393206 JYK393206 KIG393206 KSC393206 LBY393206 LLU393206 LVQ393206 MFM393206 MPI393206 MZE393206 NJA393206 NSW393206 OCS393206 OMO393206 OWK393206 PGG393206 PQC393206 PZY393206 QJU393206 QTQ393206 RDM393206 RNI393206 RXE393206 SHA393206 SQW393206 TAS393206 TKO393206 TUK393206 UEG393206 UOC393206 UXY393206 VHU393206 VRQ393206 WBM393206 WLI393206 WVE393206 B458742 IS458742 SO458742 ACK458742 AMG458742 AWC458742 BFY458742 BPU458742 BZQ458742 CJM458742 CTI458742 DDE458742 DNA458742 DWW458742 EGS458742 EQO458742 FAK458742 FKG458742 FUC458742 GDY458742 GNU458742 GXQ458742 HHM458742 HRI458742 IBE458742 ILA458742 IUW458742 JES458742 JOO458742 JYK458742 KIG458742 KSC458742 LBY458742 LLU458742 LVQ458742 MFM458742 MPI458742 MZE458742 NJA458742 NSW458742 OCS458742 OMO458742 OWK458742 PGG458742 PQC458742 PZY458742 QJU458742 QTQ458742 RDM458742 RNI458742 RXE458742 SHA458742 SQW458742 TAS458742 TKO458742 TUK458742 UEG458742 UOC458742 UXY458742 VHU458742 VRQ458742 WBM458742 WLI458742 WVE458742 B524278 IS524278 SO524278 ACK524278 AMG524278 AWC524278 BFY524278 BPU524278 BZQ524278 CJM524278 CTI524278 DDE524278 DNA524278 DWW524278 EGS524278 EQO524278 FAK524278 FKG524278 FUC524278 GDY524278 GNU524278 GXQ524278 HHM524278 HRI524278 IBE524278 ILA524278 IUW524278 JES524278 JOO524278 JYK524278 KIG524278 KSC524278 LBY524278 LLU524278 LVQ524278 MFM524278 MPI524278 MZE524278 NJA524278 NSW524278 OCS524278 OMO524278 OWK524278 PGG524278 PQC524278 PZY524278 QJU524278 QTQ524278 RDM524278 RNI524278 RXE524278 SHA524278 SQW524278 TAS524278 TKO524278 TUK524278 UEG524278 UOC524278 UXY524278 VHU524278 VRQ524278 WBM524278 WLI524278 WVE524278 B589814 IS589814 SO589814 ACK589814 AMG589814 AWC589814 BFY589814 BPU589814 BZQ589814 CJM589814 CTI589814 DDE589814 DNA589814 DWW589814 EGS589814 EQO589814 FAK589814 FKG589814 FUC589814 GDY589814 GNU589814 GXQ589814 HHM589814 HRI589814 IBE589814 ILA589814 IUW589814 JES589814 JOO589814 JYK589814 KIG589814 KSC589814 LBY589814 LLU589814 LVQ589814 MFM589814 MPI589814 MZE589814 NJA589814 NSW589814 OCS589814 OMO589814 OWK589814 PGG589814 PQC589814 PZY589814 QJU589814 QTQ589814 RDM589814 RNI589814 RXE589814 SHA589814 SQW589814 TAS589814 TKO589814 TUK589814 UEG589814 UOC589814 UXY589814 VHU589814 VRQ589814 WBM589814 WLI589814 WVE589814 B655350 IS655350 SO655350 ACK655350 AMG655350 AWC655350 BFY655350 BPU655350 BZQ655350 CJM655350 CTI655350 DDE655350 DNA655350 DWW655350 EGS655350 EQO655350 FAK655350 FKG655350 FUC655350 GDY655350 GNU655350 GXQ655350 HHM655350 HRI655350 IBE655350 ILA655350 IUW655350 JES655350 JOO655350 JYK655350 KIG655350 KSC655350 LBY655350 LLU655350 LVQ655350 MFM655350 MPI655350 MZE655350 NJA655350 NSW655350 OCS655350 OMO655350 OWK655350 PGG655350 PQC655350 PZY655350 QJU655350 QTQ655350 RDM655350 RNI655350 RXE655350 SHA655350 SQW655350 TAS655350 TKO655350 TUK655350 UEG655350 UOC655350 UXY655350 VHU655350 VRQ655350 WBM655350 WLI655350 WVE655350 B720886 IS720886 SO720886 ACK720886 AMG720886 AWC720886 BFY720886 BPU720886 BZQ720886 CJM720886 CTI720886 DDE720886 DNA720886 DWW720886 EGS720886 EQO720886 FAK720886 FKG720886 FUC720886 GDY720886 GNU720886 GXQ720886 HHM720886 HRI720886 IBE720886 ILA720886 IUW720886 JES720886 JOO720886 JYK720886 KIG720886 KSC720886 LBY720886 LLU720886 LVQ720886 MFM720886 MPI720886 MZE720886 NJA720886 NSW720886 OCS720886 OMO720886 OWK720886 PGG720886 PQC720886 PZY720886 QJU720886 QTQ720886 RDM720886 RNI720886 RXE720886 SHA720886 SQW720886 TAS720886 TKO720886 TUK720886 UEG720886 UOC720886 UXY720886 VHU720886 VRQ720886 WBM720886 WLI720886 WVE720886 B786422 IS786422 SO786422 ACK786422 AMG786422 AWC786422 BFY786422 BPU786422 BZQ786422 CJM786422 CTI786422 DDE786422 DNA786422 DWW786422 EGS786422 EQO786422 FAK786422 FKG786422 FUC786422 GDY786422 GNU786422 GXQ786422 HHM786422 HRI786422 IBE786422 ILA786422 IUW786422 JES786422 JOO786422 JYK786422 KIG786422 KSC786422 LBY786422 LLU786422 LVQ786422 MFM786422 MPI786422 MZE786422 NJA786422 NSW786422 OCS786422 OMO786422 OWK786422 PGG786422 PQC786422 PZY786422 QJU786422 QTQ786422 RDM786422 RNI786422 RXE786422 SHA786422 SQW786422 TAS786422 TKO786422 TUK786422 UEG786422 UOC786422 UXY786422 VHU786422 VRQ786422 WBM786422 WLI786422 WVE786422 B851958 IS851958 SO851958 ACK851958 AMG851958 AWC851958 BFY851958 BPU851958 BZQ851958 CJM851958 CTI851958 DDE851958 DNA851958 DWW851958 EGS851958 EQO851958 FAK851958 FKG851958 FUC851958 GDY851958 GNU851958 GXQ851958 HHM851958 HRI851958 IBE851958 ILA851958 IUW851958 JES851958 JOO851958 JYK851958 KIG851958 KSC851958 LBY851958 LLU851958 LVQ851958 MFM851958 MPI851958 MZE851958 NJA851958 NSW851958 OCS851958 OMO851958 OWK851958 PGG851958 PQC851958 PZY851958 QJU851958 QTQ851958 RDM851958 RNI851958 RXE851958 SHA851958 SQW851958 TAS851958 TKO851958 TUK851958 UEG851958 UOC851958 UXY851958 VHU851958 VRQ851958 WBM851958 WLI851958 WVE851958 B917494 IS917494 SO917494 ACK917494 AMG917494 AWC917494 BFY917494 BPU917494 BZQ917494 CJM917494 CTI917494 DDE917494 DNA917494 DWW917494 EGS917494 EQO917494 FAK917494 FKG917494 FUC917494 GDY917494 GNU917494 GXQ917494 HHM917494 HRI917494 IBE917494 ILA917494 IUW917494 JES917494 JOO917494 JYK917494 KIG917494 KSC917494 LBY917494 LLU917494 LVQ917494 MFM917494 MPI917494 MZE917494 NJA917494 NSW917494 OCS917494 OMO917494 OWK917494 PGG917494 PQC917494 PZY917494 QJU917494 QTQ917494 RDM917494 RNI917494 RXE917494 SHA917494 SQW917494 TAS917494 TKO917494 TUK917494 UEG917494 UOC917494 UXY917494 VHU917494 VRQ917494 WBM917494 WLI917494 WVE917494 B983030 IS983030 SO983030 ACK983030 AMG983030 AWC983030 BFY983030 BPU983030 BZQ983030 CJM983030 CTI983030 DDE983030 DNA983030 DWW983030 EGS983030 EQO983030 FAK983030 FKG983030 FUC983030 GDY983030 GNU983030 GXQ983030 HHM983030 HRI983030 IBE983030 ILA983030 IUW983030 JES983030 JOO983030 JYK983030 KIG983030 KSC983030 LBY983030 LLU983030 LVQ983030 MFM983030 MPI983030 MZE983030 NJA983030 NSW983030 OCS983030 OMO983030 OWK983030 PGG983030 PQC983030 PZY983030 QJU983030 QTQ983030 RDM983030 RNI983030 RXE983030 SHA983030 SQW983030 TAS983030 TKO983030 TUK983030 UEG983030 UOC983030 UXY983030 VHU983030 VRQ983030 WBM983030 WLI983030 WVE983030" xr:uid="{00000000-0002-0000-0100-000000000000}">
      <formula1>$B$4:$B$9</formula1>
      <formula2>0</formula2>
    </dataValidation>
  </dataValidations>
  <pageMargins left="0.74791666666666667" right="0.74791666666666667" top="0.98402777777777772" bottom="0.98402777777777772" header="0.51180555555555551" footer="0.51180555555555551"/>
  <pageSetup paperSize="9" firstPageNumber="0" orientation="portrait" horizontalDpi="300" verticalDpi="300" r:id="rId1"/>
  <headerFooter alignWithMargins="0"/>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4"/>
  <dimension ref="A1:F19"/>
  <sheetViews>
    <sheetView workbookViewId="0">
      <selection activeCell="F4" sqref="F4"/>
    </sheetView>
  </sheetViews>
  <sheetFormatPr defaultColWidth="8.6640625" defaultRowHeight="14.4" x14ac:dyDescent="0.3"/>
  <cols>
    <col min="1" max="5" width="8.6640625" style="1"/>
  </cols>
  <sheetData>
    <row r="1" spans="1:6" x14ac:dyDescent="0.3">
      <c r="B1" s="42" t="s">
        <v>48</v>
      </c>
      <c r="C1" s="42" t="s">
        <v>49</v>
      </c>
      <c r="D1" s="42" t="s">
        <v>50</v>
      </c>
      <c r="E1" s="42" t="s">
        <v>51</v>
      </c>
    </row>
    <row r="2" spans="1:6" x14ac:dyDescent="0.3">
      <c r="A2" s="42">
        <v>10</v>
      </c>
      <c r="B2" s="1">
        <v>48</v>
      </c>
      <c r="C2" s="1">
        <v>56</v>
      </c>
      <c r="D2" s="1">
        <v>44</v>
      </c>
      <c r="E2" s="1">
        <v>52</v>
      </c>
    </row>
    <row r="3" spans="1:6" x14ac:dyDescent="0.3">
      <c r="A3" s="42">
        <v>44.01</v>
      </c>
      <c r="B3" s="1">
        <v>48</v>
      </c>
      <c r="C3" s="1">
        <v>56</v>
      </c>
      <c r="D3" s="1">
        <v>48</v>
      </c>
      <c r="E3" s="1">
        <v>52</v>
      </c>
      <c r="F3" s="4"/>
    </row>
    <row r="4" spans="1:6" x14ac:dyDescent="0.3">
      <c r="A4" s="42">
        <v>48.01</v>
      </c>
      <c r="B4" s="1">
        <v>52</v>
      </c>
      <c r="C4" s="1">
        <v>56</v>
      </c>
      <c r="D4" s="1">
        <v>52</v>
      </c>
      <c r="E4" s="1">
        <v>52</v>
      </c>
      <c r="F4" s="4"/>
    </row>
    <row r="5" spans="1:6" x14ac:dyDescent="0.3">
      <c r="A5" s="42">
        <v>52.01</v>
      </c>
      <c r="B5" s="1">
        <v>56</v>
      </c>
      <c r="C5" s="1">
        <v>56</v>
      </c>
      <c r="D5" s="1">
        <v>56</v>
      </c>
      <c r="E5" s="1">
        <v>56</v>
      </c>
      <c r="F5" s="4"/>
    </row>
    <row r="6" spans="1:6" x14ac:dyDescent="0.3">
      <c r="A6" s="42">
        <v>56.01</v>
      </c>
      <c r="B6" s="1">
        <v>60</v>
      </c>
      <c r="C6" s="1">
        <v>60</v>
      </c>
      <c r="D6" s="1">
        <v>60</v>
      </c>
      <c r="E6" s="1">
        <v>60</v>
      </c>
      <c r="F6" s="5"/>
    </row>
    <row r="7" spans="1:6" x14ac:dyDescent="0.3">
      <c r="A7" s="42">
        <v>60.01</v>
      </c>
      <c r="B7" s="1">
        <v>67.5</v>
      </c>
      <c r="C7" s="1">
        <v>67.5</v>
      </c>
      <c r="D7" s="1">
        <v>67.5</v>
      </c>
      <c r="E7" s="1">
        <v>67.5</v>
      </c>
      <c r="F7" s="4"/>
    </row>
    <row r="8" spans="1:6" x14ac:dyDescent="0.3">
      <c r="A8" s="42">
        <v>67.510000000000005</v>
      </c>
      <c r="B8" s="1" t="s">
        <v>52</v>
      </c>
      <c r="C8" s="1">
        <v>75</v>
      </c>
      <c r="D8" s="1" t="s">
        <v>52</v>
      </c>
      <c r="E8" s="1">
        <v>75</v>
      </c>
      <c r="F8" s="5"/>
    </row>
    <row r="9" spans="1:6" x14ac:dyDescent="0.3">
      <c r="A9" s="42">
        <v>75.010000000000005</v>
      </c>
      <c r="B9" s="1" t="s">
        <v>52</v>
      </c>
      <c r="C9" s="1">
        <v>82.5</v>
      </c>
      <c r="D9" s="1" t="s">
        <v>52</v>
      </c>
      <c r="E9" s="1">
        <v>82.5</v>
      </c>
      <c r="F9" s="4"/>
    </row>
    <row r="10" spans="1:6" x14ac:dyDescent="0.3">
      <c r="A10" s="42">
        <v>82.51</v>
      </c>
      <c r="B10" s="1" t="s">
        <v>52</v>
      </c>
      <c r="C10" s="1">
        <v>90</v>
      </c>
      <c r="D10" s="1" t="s">
        <v>52</v>
      </c>
      <c r="E10" s="1">
        <v>90</v>
      </c>
      <c r="F10" s="5"/>
    </row>
    <row r="11" spans="1:6" x14ac:dyDescent="0.3">
      <c r="A11" s="42">
        <v>90.01</v>
      </c>
      <c r="B11" s="1" t="s">
        <v>52</v>
      </c>
      <c r="C11" s="1">
        <v>100</v>
      </c>
      <c r="D11" s="1" t="s">
        <v>52</v>
      </c>
      <c r="E11" s="1">
        <v>100</v>
      </c>
      <c r="F11" s="4"/>
    </row>
    <row r="12" spans="1:6" x14ac:dyDescent="0.3">
      <c r="A12" s="42">
        <v>100.01</v>
      </c>
      <c r="B12" s="1" t="s">
        <v>52</v>
      </c>
      <c r="C12" s="1">
        <v>110</v>
      </c>
      <c r="D12" s="1" t="s">
        <v>52</v>
      </c>
      <c r="E12" s="1">
        <v>110</v>
      </c>
      <c r="F12" s="4"/>
    </row>
    <row r="13" spans="1:6" x14ac:dyDescent="0.3">
      <c r="A13" s="42">
        <v>110.01</v>
      </c>
      <c r="B13" s="1" t="s">
        <v>52</v>
      </c>
      <c r="C13" s="1">
        <v>125</v>
      </c>
      <c r="D13" s="1" t="s">
        <v>52</v>
      </c>
      <c r="E13" s="1">
        <v>125</v>
      </c>
      <c r="F13" s="5"/>
    </row>
    <row r="14" spans="1:6" x14ac:dyDescent="0.3">
      <c r="A14" s="42">
        <v>125.01</v>
      </c>
      <c r="B14" s="1" t="s">
        <v>52</v>
      </c>
      <c r="C14" s="1" t="s">
        <v>53</v>
      </c>
      <c r="D14" s="1" t="s">
        <v>52</v>
      </c>
      <c r="E14" s="1" t="s">
        <v>53</v>
      </c>
      <c r="F14" s="4"/>
    </row>
    <row r="15" spans="1:6" x14ac:dyDescent="0.3">
      <c r="F15" s="5"/>
    </row>
    <row r="16" spans="1:6" x14ac:dyDescent="0.3">
      <c r="F16" s="5"/>
    </row>
    <row r="17" spans="6:6" x14ac:dyDescent="0.3">
      <c r="F17" s="5"/>
    </row>
    <row r="18" spans="6:6" x14ac:dyDescent="0.3">
      <c r="F18" s="5"/>
    </row>
    <row r="19" spans="6:6" x14ac:dyDescent="0.3">
      <c r="F19" s="4"/>
    </row>
  </sheetData>
  <sortState xmlns:xlrd2="http://schemas.microsoft.com/office/spreadsheetml/2017/richdata2" ref="F3:F20">
    <sortCondition ref="F3"/>
  </sortState>
  <pageMargins left="0.7" right="0.7" top="0.75" bottom="0.75" header="0.3" footer="0.3"/>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Лист16">
    <pageSetUpPr fitToPage="1"/>
  </sheetPr>
  <dimension ref="A1:Z28"/>
  <sheetViews>
    <sheetView zoomScale="70" zoomScaleNormal="70" workbookViewId="0">
      <selection activeCell="Y8" sqref="Y8"/>
    </sheetView>
  </sheetViews>
  <sheetFormatPr defaultColWidth="9.109375" defaultRowHeight="15" customHeight="1" x14ac:dyDescent="0.3"/>
  <cols>
    <col min="1" max="1" width="5.33203125" style="11" customWidth="1"/>
    <col min="2" max="2" width="14.5546875" style="11" customWidth="1"/>
    <col min="3" max="6" width="11.5546875" style="12" customWidth="1"/>
    <col min="7" max="7" width="5.6640625" style="11" customWidth="1"/>
    <col min="8" max="8" width="17" style="43" customWidth="1"/>
    <col min="9" max="9" width="12.88671875" style="13" customWidth="1"/>
    <col min="10" max="10" width="3.88671875" style="13" customWidth="1"/>
    <col min="11" max="11" width="17" style="43" customWidth="1"/>
    <col min="12" max="12" width="12.88671875" style="13" customWidth="1"/>
    <col min="13" max="13" width="3.88671875" style="13" customWidth="1"/>
    <col min="14" max="14" width="17" style="43" customWidth="1"/>
    <col min="15" max="15" width="12.88671875" style="13" customWidth="1"/>
    <col min="16" max="17" width="3.88671875" style="13" customWidth="1"/>
    <col min="18" max="18" width="17" style="43" customWidth="1"/>
    <col min="19" max="19" width="12.88671875" style="13" customWidth="1"/>
    <col min="20" max="20" width="3.88671875" style="13" customWidth="1"/>
    <col min="21" max="21" width="17" style="43" customWidth="1"/>
    <col min="22" max="22" width="12.88671875" style="13" customWidth="1"/>
    <col min="23" max="23" width="3.88671875" style="13" customWidth="1"/>
    <col min="24" max="24" width="17" style="43" customWidth="1"/>
    <col min="25" max="25" width="12.88671875" style="13" customWidth="1"/>
    <col min="26" max="26" width="14.88671875" style="11" customWidth="1"/>
    <col min="27" max="16384" width="9.109375" style="11"/>
  </cols>
  <sheetData>
    <row r="1" spans="1:26" ht="23.4" customHeight="1" x14ac:dyDescent="0.3">
      <c r="A1" s="104" t="s">
        <v>54</v>
      </c>
      <c r="B1" s="104"/>
      <c r="C1" s="104"/>
      <c r="D1" s="104"/>
      <c r="E1" s="104"/>
      <c r="F1" s="104"/>
      <c r="H1" s="92" t="s">
        <v>55</v>
      </c>
      <c r="I1" s="92"/>
      <c r="J1" s="92"/>
      <c r="K1" s="92"/>
      <c r="L1" s="92"/>
      <c r="M1" s="92"/>
      <c r="N1" s="92"/>
      <c r="O1" s="92"/>
      <c r="R1" s="92" t="s">
        <v>56</v>
      </c>
      <c r="S1" s="92"/>
      <c r="T1" s="92"/>
      <c r="U1" s="92"/>
      <c r="V1" s="92"/>
      <c r="W1" s="92"/>
      <c r="X1" s="92"/>
      <c r="Y1" s="92"/>
    </row>
    <row r="2" spans="1:26" ht="15" customHeight="1" x14ac:dyDescent="0.3">
      <c r="A2" s="104"/>
      <c r="B2" s="104"/>
      <c r="C2" s="104"/>
      <c r="D2" s="104"/>
      <c r="E2" s="104"/>
      <c r="F2" s="104"/>
      <c r="H2" s="96" t="s">
        <v>57</v>
      </c>
      <c r="I2" s="97"/>
      <c r="K2" s="96" t="s">
        <v>58</v>
      </c>
      <c r="L2" s="97"/>
      <c r="N2" s="96" t="s">
        <v>59</v>
      </c>
      <c r="O2" s="97"/>
      <c r="R2" s="100" t="s">
        <v>57</v>
      </c>
      <c r="S2" s="101"/>
      <c r="U2" s="100" t="s">
        <v>58</v>
      </c>
      <c r="V2" s="101"/>
      <c r="X2" s="100" t="s">
        <v>59</v>
      </c>
      <c r="Y2" s="101"/>
    </row>
    <row r="3" spans="1:26" ht="15" customHeight="1" thickBot="1" x14ac:dyDescent="0.35">
      <c r="H3" s="98"/>
      <c r="I3" s="99"/>
      <c r="K3" s="98"/>
      <c r="L3" s="99"/>
      <c r="N3" s="98"/>
      <c r="O3" s="99"/>
      <c r="R3" s="102"/>
      <c r="S3" s="103"/>
      <c r="U3" s="102"/>
      <c r="V3" s="103"/>
      <c r="X3" s="102"/>
      <c r="Y3" s="103"/>
    </row>
    <row r="4" spans="1:26" ht="29.4" customHeight="1" thickBot="1" x14ac:dyDescent="0.35">
      <c r="A4" s="93" t="s">
        <v>49</v>
      </c>
      <c r="B4" s="14" t="s">
        <v>60</v>
      </c>
      <c r="C4" s="15" t="s">
        <v>33</v>
      </c>
      <c r="D4" s="15" t="s">
        <v>34</v>
      </c>
      <c r="E4" s="15" t="s">
        <v>35</v>
      </c>
      <c r="F4" s="15" t="s">
        <v>61</v>
      </c>
      <c r="H4" s="70" t="s">
        <v>62</v>
      </c>
      <c r="I4" s="71">
        <v>190</v>
      </c>
      <c r="K4" s="70" t="s">
        <v>62</v>
      </c>
      <c r="L4" s="71">
        <v>97.5</v>
      </c>
      <c r="N4" s="70" t="s">
        <v>62</v>
      </c>
      <c r="O4" s="71">
        <v>135</v>
      </c>
      <c r="R4" s="70" t="s">
        <v>62</v>
      </c>
      <c r="S4" s="71">
        <v>70</v>
      </c>
      <c r="U4" s="70" t="s">
        <v>62</v>
      </c>
      <c r="V4" s="71">
        <v>30</v>
      </c>
      <c r="X4" s="70" t="s">
        <v>62</v>
      </c>
      <c r="Y4" s="71">
        <v>50</v>
      </c>
    </row>
    <row r="5" spans="1:26" ht="29.4" customHeight="1" thickBot="1" x14ac:dyDescent="0.35">
      <c r="A5" s="94"/>
      <c r="B5" s="16" t="s">
        <v>57</v>
      </c>
      <c r="C5" s="10">
        <v>799.81893000000002</v>
      </c>
      <c r="D5" s="10">
        <v>681.45441000000005</v>
      </c>
      <c r="E5" s="10">
        <v>6.1399999999999996E-3</v>
      </c>
      <c r="F5" s="10">
        <v>2.71828</v>
      </c>
      <c r="H5" s="70" t="s">
        <v>63</v>
      </c>
      <c r="I5" s="71">
        <v>75</v>
      </c>
      <c r="K5" s="70" t="s">
        <v>63</v>
      </c>
      <c r="L5" s="71">
        <v>75</v>
      </c>
      <c r="N5" s="70" t="s">
        <v>63</v>
      </c>
      <c r="O5" s="71">
        <v>75</v>
      </c>
      <c r="R5" s="70" t="s">
        <v>63</v>
      </c>
      <c r="S5" s="71">
        <v>67.5</v>
      </c>
      <c r="U5" s="70" t="s">
        <v>63</v>
      </c>
      <c r="V5" s="71">
        <v>67.5</v>
      </c>
      <c r="X5" s="70" t="s">
        <v>63</v>
      </c>
      <c r="Y5" s="71">
        <v>67.5</v>
      </c>
    </row>
    <row r="6" spans="1:26" s="17" customFormat="1" ht="28.95" customHeight="1" thickBot="1" x14ac:dyDescent="0.35">
      <c r="A6" s="94"/>
      <c r="B6" s="16" t="s">
        <v>58</v>
      </c>
      <c r="C6" s="10">
        <v>320.98041000000001</v>
      </c>
      <c r="D6" s="10">
        <v>281.40258</v>
      </c>
      <c r="E6" s="10">
        <v>1.008E-2</v>
      </c>
      <c r="F6" s="10">
        <v>2.71828</v>
      </c>
      <c r="H6" s="72" t="s">
        <v>64</v>
      </c>
      <c r="I6" s="73">
        <f>100/(C5-D5*POWER(F5,-E5*I5))</f>
        <v>0.27038513691543509</v>
      </c>
      <c r="J6" s="44"/>
      <c r="K6" s="72" t="s">
        <v>64</v>
      </c>
      <c r="L6" s="73">
        <f>100/(C6-D6*POWER(F6,-E6*L5))</f>
        <v>0.52951983235937039</v>
      </c>
      <c r="M6" s="44"/>
      <c r="N6" s="72" t="s">
        <v>64</v>
      </c>
      <c r="O6" s="73">
        <f>100/(C7-D7*POWER(F7,-E7*O5))</f>
        <v>0.38499563065368175</v>
      </c>
      <c r="P6" s="44"/>
      <c r="Q6" s="44"/>
      <c r="R6" s="72" t="s">
        <v>64</v>
      </c>
      <c r="S6" s="73">
        <f>100/(C10-D10*POWER(F10,-E10*S5))</f>
        <v>0.43470691198954864</v>
      </c>
      <c r="T6" s="44"/>
      <c r="U6" s="72" t="s">
        <v>64</v>
      </c>
      <c r="V6" s="73">
        <f>100/(C11-D11*POWER(F11,-E11*V5))</f>
        <v>0.80540856121839888</v>
      </c>
      <c r="W6" s="44"/>
      <c r="X6" s="72" t="s">
        <v>64</v>
      </c>
      <c r="Y6" s="73">
        <f>100/(C12-D12*POWER(F12,-E12*Y5))</f>
        <v>0.57919766022750263</v>
      </c>
    </row>
    <row r="7" spans="1:26" s="17" customFormat="1" ht="30" customHeight="1" thickBot="1" x14ac:dyDescent="0.35">
      <c r="A7" s="95"/>
      <c r="B7" s="16" t="s">
        <v>59</v>
      </c>
      <c r="C7" s="10">
        <v>381.22073</v>
      </c>
      <c r="D7" s="10">
        <v>733.79377999999997</v>
      </c>
      <c r="E7" s="10">
        <v>2.3980000000000001E-2</v>
      </c>
      <c r="F7" s="10">
        <v>2.71828</v>
      </c>
      <c r="H7" s="72" t="s">
        <v>65</v>
      </c>
      <c r="I7" s="74">
        <f>I6*I4</f>
        <v>51.373176013932664</v>
      </c>
      <c r="J7" s="44"/>
      <c r="K7" s="72" t="s">
        <v>65</v>
      </c>
      <c r="L7" s="74">
        <f>L6*L4</f>
        <v>51.628183655038612</v>
      </c>
      <c r="M7" s="44"/>
      <c r="N7" s="72" t="s">
        <v>65</v>
      </c>
      <c r="O7" s="74">
        <f>O6*O4</f>
        <v>51.974410138247038</v>
      </c>
      <c r="P7" s="44"/>
      <c r="Q7" s="44"/>
      <c r="R7" s="72" t="s">
        <v>65</v>
      </c>
      <c r="S7" s="74">
        <f>S6*S4</f>
        <v>30.429483839268404</v>
      </c>
      <c r="T7" s="44"/>
      <c r="U7" s="72" t="s">
        <v>65</v>
      </c>
      <c r="V7" s="74">
        <f>V6*V4</f>
        <v>24.162256836551965</v>
      </c>
      <c r="W7" s="44"/>
      <c r="X7" s="72" t="s">
        <v>65</v>
      </c>
      <c r="Y7" s="74">
        <f>Y6*Y4</f>
        <v>28.959883011375133</v>
      </c>
    </row>
    <row r="8" spans="1:26" ht="30.6" customHeight="1" thickBot="1" x14ac:dyDescent="0.35">
      <c r="A8" s="17"/>
      <c r="B8" s="17"/>
      <c r="C8" s="17"/>
      <c r="D8" s="17"/>
      <c r="E8" s="17"/>
      <c r="F8" s="17"/>
      <c r="H8" s="72" t="s">
        <v>66</v>
      </c>
      <c r="I8" s="75">
        <v>95</v>
      </c>
      <c r="J8" s="44"/>
      <c r="K8" s="72" t="s">
        <v>66</v>
      </c>
      <c r="L8" s="75">
        <v>90</v>
      </c>
      <c r="M8" s="44"/>
      <c r="N8" s="72" t="s">
        <v>66</v>
      </c>
      <c r="O8" s="75">
        <v>100</v>
      </c>
      <c r="P8" s="44"/>
      <c r="Q8" s="44"/>
      <c r="R8" s="72" t="s">
        <v>66</v>
      </c>
      <c r="S8" s="75">
        <v>60</v>
      </c>
      <c r="T8" s="44"/>
      <c r="U8" s="72" t="s">
        <v>66</v>
      </c>
      <c r="V8" s="75">
        <v>55</v>
      </c>
      <c r="W8" s="44"/>
      <c r="X8" s="72" t="s">
        <v>66</v>
      </c>
      <c r="Y8" s="75">
        <v>65</v>
      </c>
      <c r="Z8" s="18"/>
    </row>
    <row r="9" spans="1:26" ht="30.6" customHeight="1" thickBot="1" x14ac:dyDescent="0.35">
      <c r="A9" s="89" t="s">
        <v>67</v>
      </c>
      <c r="B9" s="14" t="s">
        <v>60</v>
      </c>
      <c r="C9" s="15" t="s">
        <v>33</v>
      </c>
      <c r="D9" s="15" t="s">
        <v>34</v>
      </c>
      <c r="E9" s="15" t="s">
        <v>35</v>
      </c>
      <c r="F9" s="15" t="s">
        <v>61</v>
      </c>
      <c r="H9" s="72" t="s">
        <v>68</v>
      </c>
      <c r="I9" s="75">
        <f>MAX(I5-I8,0)</f>
        <v>0</v>
      </c>
      <c r="J9" s="44"/>
      <c r="K9" s="72" t="s">
        <v>68</v>
      </c>
      <c r="L9" s="75">
        <f>M9</f>
        <v>0</v>
      </c>
      <c r="M9" s="44"/>
      <c r="N9" s="72" t="s">
        <v>68</v>
      </c>
      <c r="O9" s="75">
        <f>MAX(O5-O8,0)</f>
        <v>0</v>
      </c>
      <c r="P9" s="44"/>
      <c r="Q9" s="44"/>
      <c r="R9" s="72" t="s">
        <v>68</v>
      </c>
      <c r="S9" s="75">
        <f>MAX(S5-S8,0)</f>
        <v>7.5</v>
      </c>
      <c r="T9" s="44"/>
      <c r="U9" s="72" t="s">
        <v>68</v>
      </c>
      <c r="V9" s="75">
        <f>MAX(V5-V8,0)</f>
        <v>12.5</v>
      </c>
      <c r="W9" s="44"/>
      <c r="X9" s="72" t="s">
        <v>68</v>
      </c>
      <c r="Y9" s="75">
        <f>MAX(Y5-Y8,0)</f>
        <v>2.5</v>
      </c>
      <c r="Z9" s="18"/>
    </row>
    <row r="10" spans="1:26" ht="30.6" customHeight="1" thickBot="1" x14ac:dyDescent="0.35">
      <c r="A10" s="90"/>
      <c r="B10" s="16" t="s">
        <v>57</v>
      </c>
      <c r="C10" s="10">
        <v>406.88531</v>
      </c>
      <c r="D10" s="10">
        <v>697.06187999999997</v>
      </c>
      <c r="E10" s="10">
        <v>2.0320000000000001E-2</v>
      </c>
      <c r="F10" s="10">
        <v>2.71828</v>
      </c>
      <c r="H10" s="72" t="s">
        <v>69</v>
      </c>
      <c r="I10" s="76">
        <v>0.5</v>
      </c>
      <c r="J10" s="44"/>
      <c r="K10" s="72" t="s">
        <v>69</v>
      </c>
      <c r="L10" s="76">
        <v>0.5</v>
      </c>
      <c r="M10" s="44"/>
      <c r="N10" s="72" t="s">
        <v>69</v>
      </c>
      <c r="O10" s="76">
        <v>0.5</v>
      </c>
      <c r="P10" s="44"/>
      <c r="Q10" s="44"/>
      <c r="R10" s="72" t="s">
        <v>69</v>
      </c>
      <c r="S10" s="76">
        <v>0.5</v>
      </c>
      <c r="T10" s="44"/>
      <c r="U10" s="72" t="s">
        <v>69</v>
      </c>
      <c r="V10" s="76">
        <v>0.5</v>
      </c>
      <c r="W10" s="44"/>
      <c r="X10" s="72" t="s">
        <v>69</v>
      </c>
      <c r="Y10" s="76">
        <v>0.5</v>
      </c>
      <c r="Z10" s="18"/>
    </row>
    <row r="11" spans="1:26" ht="30.6" customHeight="1" thickBot="1" x14ac:dyDescent="0.35">
      <c r="A11" s="90"/>
      <c r="B11" s="16" t="s">
        <v>58</v>
      </c>
      <c r="C11" s="10">
        <v>142.40397999999999</v>
      </c>
      <c r="D11" s="10">
        <v>442.52670999999998</v>
      </c>
      <c r="E11" s="10">
        <v>4.7239999999999997E-2</v>
      </c>
      <c r="F11" s="10">
        <v>2.71828</v>
      </c>
      <c r="H11" s="72" t="s">
        <v>28</v>
      </c>
      <c r="I11" s="75">
        <f>I9*I10</f>
        <v>0</v>
      </c>
      <c r="J11" s="44"/>
      <c r="K11" s="72" t="s">
        <v>28</v>
      </c>
      <c r="L11" s="75">
        <f>L9*L10</f>
        <v>0</v>
      </c>
      <c r="M11" s="44"/>
      <c r="N11" s="72" t="s">
        <v>28</v>
      </c>
      <c r="O11" s="75">
        <f>O9*O10</f>
        <v>0</v>
      </c>
      <c r="P11" s="44"/>
      <c r="Q11" s="44"/>
      <c r="R11" s="72" t="s">
        <v>28</v>
      </c>
      <c r="S11" s="75">
        <f>S9*S10</f>
        <v>3.75</v>
      </c>
      <c r="T11" s="44"/>
      <c r="U11" s="72" t="s">
        <v>28</v>
      </c>
      <c r="V11" s="75">
        <f>V9*V10</f>
        <v>6.25</v>
      </c>
      <c r="W11" s="44"/>
      <c r="X11" s="72" t="s">
        <v>28</v>
      </c>
      <c r="Y11" s="75">
        <f>Y9*Y10</f>
        <v>1.25</v>
      </c>
      <c r="Z11" s="18"/>
    </row>
    <row r="12" spans="1:26" ht="27" customHeight="1" thickBot="1" x14ac:dyDescent="0.35">
      <c r="A12" s="91"/>
      <c r="B12" s="16" t="s">
        <v>59</v>
      </c>
      <c r="C12" s="10">
        <v>221.82209</v>
      </c>
      <c r="D12" s="10">
        <v>357.00376999999997</v>
      </c>
      <c r="E12" s="10">
        <v>2.937E-2</v>
      </c>
      <c r="F12" s="10">
        <v>2.71828</v>
      </c>
      <c r="H12" s="70" t="s">
        <v>70</v>
      </c>
      <c r="I12" s="77">
        <f>I11+I7</f>
        <v>51.373176013932664</v>
      </c>
      <c r="K12" s="70" t="s">
        <v>70</v>
      </c>
      <c r="L12" s="77">
        <f>L11+L7</f>
        <v>51.628183655038612</v>
      </c>
      <c r="N12" s="70" t="s">
        <v>70</v>
      </c>
      <c r="O12" s="77">
        <f>O11+O7</f>
        <v>51.974410138247038</v>
      </c>
      <c r="R12" s="70" t="s">
        <v>70</v>
      </c>
      <c r="S12" s="77">
        <f>S11+S7</f>
        <v>34.1794838392684</v>
      </c>
      <c r="U12" s="70" t="s">
        <v>70</v>
      </c>
      <c r="V12" s="77">
        <f>V11+V7</f>
        <v>30.412256836551965</v>
      </c>
      <c r="X12" s="70" t="s">
        <v>70</v>
      </c>
      <c r="Y12" s="77">
        <f>Y11+Y7</f>
        <v>30.209883011375133</v>
      </c>
    </row>
    <row r="13" spans="1:26" ht="27" customHeight="1" x14ac:dyDescent="0.3">
      <c r="L13" s="19"/>
      <c r="V13" s="20"/>
      <c r="Y13" s="20"/>
    </row>
    <row r="15" spans="1:26" ht="15" customHeight="1" x14ac:dyDescent="0.3">
      <c r="L15" s="19"/>
      <c r="V15" s="20"/>
      <c r="Y15" s="20"/>
    </row>
    <row r="28" spans="9:9" ht="69" customHeight="1" x14ac:dyDescent="0.3">
      <c r="I28" s="21"/>
    </row>
  </sheetData>
  <mergeCells count="11">
    <mergeCell ref="A9:A12"/>
    <mergeCell ref="H1:O1"/>
    <mergeCell ref="R1:Y1"/>
    <mergeCell ref="A4:A7"/>
    <mergeCell ref="H2:I3"/>
    <mergeCell ref="K2:L3"/>
    <mergeCell ref="N2:O3"/>
    <mergeCell ref="R2:S3"/>
    <mergeCell ref="U2:V3"/>
    <mergeCell ref="X2:Y3"/>
    <mergeCell ref="A1:F2"/>
  </mergeCells>
  <pageMargins left="1" right="1" top="1" bottom="1" header="0.5" footer="0.5"/>
  <pageSetup paperSize="9" scale="61" fitToHeight="0" orientation="landscape" horizontalDpi="0" verticalDpi="0" r:id="rId1"/>
  <colBreaks count="1" manualBreakCount="1">
    <brk id="16"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25</vt:i4>
      </vt:variant>
    </vt:vector>
  </HeadingPairs>
  <TitlesOfParts>
    <vt:vector size="29" baseType="lpstr">
      <vt:lpstr>Scoresheet</vt:lpstr>
      <vt:lpstr>ISF GL Formula</vt:lpstr>
      <vt:lpstr>WeightClasses</vt:lpstr>
      <vt:lpstr>ISF Points</vt:lpstr>
      <vt:lpstr>AD</vt:lpstr>
      <vt:lpstr>ADW</vt:lpstr>
      <vt:lpstr>AP</vt:lpstr>
      <vt:lpstr>APW</vt:lpstr>
      <vt:lpstr>AT</vt:lpstr>
      <vt:lpstr>ATW</vt:lpstr>
      <vt:lpstr>AWT</vt:lpstr>
      <vt:lpstr>BD</vt:lpstr>
      <vt:lpstr>BDW</vt:lpstr>
      <vt:lpstr>BP</vt:lpstr>
      <vt:lpstr>BPW</vt:lpstr>
      <vt:lpstr>BT</vt:lpstr>
      <vt:lpstr>BTW</vt:lpstr>
      <vt:lpstr>BWT</vt:lpstr>
      <vt:lpstr>CD</vt:lpstr>
      <vt:lpstr>CDW</vt:lpstr>
      <vt:lpstr>CP</vt:lpstr>
      <vt:lpstr>CPW</vt:lpstr>
      <vt:lpstr>CT</vt:lpstr>
      <vt:lpstr>CTW</vt:lpstr>
      <vt:lpstr>CWT</vt:lpstr>
      <vt:lpstr>DAT</vt:lpstr>
      <vt:lpstr>E</vt:lpstr>
      <vt:lpstr>'ISF Points'!Область_печати</vt:lpstr>
      <vt:lpstr>Scoresheet!Область_печати</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Admin</dc:creator>
  <cp:keywords/>
  <dc:description/>
  <cp:lastModifiedBy>Ararat Gulian</cp:lastModifiedBy>
  <cp:revision/>
  <dcterms:created xsi:type="dcterms:W3CDTF">2018-12-09T21:23:06Z</dcterms:created>
  <dcterms:modified xsi:type="dcterms:W3CDTF">2022-10-24T07:46:39Z</dcterms:modified>
  <cp:category/>
  <cp:contentStatus/>
</cp:coreProperties>
</file>